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D1DF96E4-FF98-401C-8C90-0565EB7F0027}" xr6:coauthVersionLast="47" xr6:coauthVersionMax="47" xr10:uidLastSave="{00000000-0000-0000-0000-000000000000}"/>
  <bookViews>
    <workbookView xWindow="2868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cennik!$A$1:$T$3783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<sst xmlns="http://schemas.openxmlformats.org/spreadsheetml/2006/main" count="22728" uniqueCount="11410">
  <si>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</si>
  <si>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</si>
  <si>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</si>
  <si>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</si>
  <si>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</si>
  <si>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</si>
  <si>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</si>
  <si>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</si>
  <si>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</si>
  <si>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</si>
  <si>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</si>
  <si>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</si>
  <si>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</si>
  <si>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</si>
  <si>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</si>
  <si>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</si>
  <si>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</si>
  <si>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</si>
  <si>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</si>
  <si>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</si>
  <si>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</si>
  <si>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</si>
  <si>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</si>
  <si>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</si>
  <si>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</si>
  <si>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</si>
  <si>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</si>
  <si>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</si>
  <si>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</si>
  <si>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</si>
  <si>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</si>
  <si>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</si>
  <si>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</si>
  <si>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</si>
  <si>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</si>
  <si>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</si>
  <si>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</si>
  <si>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</si>
  <si>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</si>
  <si>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</si>
  <si>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</si>
  <si>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</si>
  <si>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</si>
  <si>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</si>
  <si>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</si>
  <si>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</si>
  <si>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</si>
  <si>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</si>
  <si>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</si>
  <si>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</si>
  <si>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</si>
  <si>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</si>
  <si>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</si>
  <si>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</si>
  <si>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</si>
  <si>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</si>
  <si>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</si>
  <si>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</si>
  <si>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</si>
  <si>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</si>
  <si>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</si>
  <si>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</si>
  <si>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</si>
  <si>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</si>
  <si>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</si>
  <si>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</si>
  <si>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</si>
  <si>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</si>
  <si>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</si>
  <si>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</si>
  <si>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</si>
  <si>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</si>
  <si>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</si>
  <si>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</si>
  <si>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</si>
  <si>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</si>
  <si>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</si>
  <si>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</si>
  <si>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</si>
  <si>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</si>
  <si>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</si>
  <si>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</si>
  <si>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</si>
  <si>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</si>
  <si>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</si>
  <si>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</si>
  <si>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</si>
  <si>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</si>
  <si>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</si>
  <si>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</si>
  <si>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</si>
  <si>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</si>
  <si>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</si>
  <si>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</si>
  <si>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</si>
  <si>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</si>
  <si>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</si>
  <si>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</si>
  <si>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</si>
  <si>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</si>
  <si>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</si>
  <si>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</si>
  <si>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</si>
  <si>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</si>
  <si>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</si>
  <si>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</si>
  <si>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</si>
  <si>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</si>
  <si>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</si>
  <si>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</si>
  <si>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</si>
  <si>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</si>
  <si>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</si>
  <si>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</si>
  <si>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</si>
  <si>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</si>
  <si>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</si>
  <si>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</si>
  <si>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</si>
  <si>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</si>
  <si>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</si>
  <si>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</si>
  <si>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</si>
  <si>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</si>
  <si>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</si>
  <si>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</si>
  <si>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</si>
  <si>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</si>
  <si>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</si>
  <si>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</si>
  <si>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</si>
  <si>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</si>
  <si>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</si>
  <si>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</si>
  <si>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</si>
  <si>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</si>
  <si>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</si>
  <si>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</si>
  <si>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</si>
  <si>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</si>
  <si>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</si>
  <si>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</si>
  <si>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</si>
  <si>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</si>
  <si>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</si>
  <si>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</si>
  <si>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</si>
  <si>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</si>
  <si>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</si>
  <si>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</si>
  <si>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</si>
  <si>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</si>
  <si>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</si>
  <si>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</si>
  <si>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</si>
  <si>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</si>
  <si>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</si>
  <si>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</si>
  <si>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</si>
  <si>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</si>
  <si>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</si>
  <si>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</si>
  <si>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</si>
  <si>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</si>
  <si>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</si>
  <si>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</si>
  <si>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</si>
  <si>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</si>
  <si>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</si>
  <si>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</si>
  <si>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</si>
  <si>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</si>
  <si>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</si>
  <si>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</si>
  <si>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</si>
  <si>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</si>
  <si>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</si>
  <si>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</si>
  <si>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</si>
  <si>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</si>
  <si>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</si>
  <si>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</si>
  <si>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</si>
  <si>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</si>
  <si>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</si>
  <si>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</si>
  <si>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</si>
  <si>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</si>
  <si>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</si>
  <si>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</si>
  <si>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</si>
  <si>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</si>
  <si>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</si>
  <si>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</si>
  <si>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</si>
  <si>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</si>
  <si>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</si>
  <si>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</si>
  <si>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</si>
  <si>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</si>
  <si>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</si>
  <si>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</si>
  <si>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</si>
  <si>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</si>
  <si>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</si>
  <si>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</si>
  <si>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</si>
  <si>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</si>
  <si>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</si>
  <si>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</si>
  <si>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</si>
  <si>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</si>
  <si>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</si>
  <si>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</si>
  <si>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</si>
  <si>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</si>
  <si>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</si>
  <si>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</si>
  <si>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</si>
  <si>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</si>
  <si>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</si>
  <si>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</si>
  <si>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</si>
  <si>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</si>
  <si>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</si>
  <si>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</si>
  <si>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</si>
  <si>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</si>
  <si>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</si>
  <si>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</si>
  <si>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</si>
  <si>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</si>
  <si>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</si>
  <si>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</si>
  <si>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</si>
  <si>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</si>
  <si>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</si>
  <si>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</si>
  <si>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</si>
  <si>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</si>
  <si>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</si>
  <si>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</si>
  <si>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</si>
  <si>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</si>
  <si>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</si>
  <si>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</si>
  <si>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</si>
  <si>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</si>
  <si>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</si>
  <si>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</si>
  <si>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</si>
  <si>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</si>
  <si>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</si>
  <si>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</si>
  <si>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</si>
  <si>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</si>
  <si>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</si>
  <si>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</si>
  <si>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</si>
  <si>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</si>
  <si>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</si>
  <si>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</si>
  <si>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</si>
  <si>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</si>
  <si>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</si>
  <si>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</si>
  <si>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</si>
  <si>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</si>
  <si>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</si>
  <si>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</si>
  <si>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</si>
  <si>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</si>
  <si>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</si>
  <si>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</si>
  <si>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</si>
  <si>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</si>
  <si>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</si>
  <si>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</si>
  <si>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</si>
  <si>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</si>
  <si>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</si>
  <si>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</si>
  <si>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</si>
  <si>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</si>
  <si>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</si>
  <si>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</si>
  <si>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</si>
  <si>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</si>
  <si>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</si>
  <si>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</si>
  <si>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</si>
  <si>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</si>
  <si>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</si>
  <si>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</si>
  <si>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</si>
  <si>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</si>
  <si>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</si>
  <si>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</si>
  <si>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</si>
  <si>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</si>
  <si>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</si>
  <si>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</si>
  <si>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</si>
  <si>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</si>
  <si>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</si>
  <si>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</si>
  <si>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</si>
  <si>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</si>
  <si>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</si>
  <si>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</si>
  <si>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</si>
  <si>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</si>
  <si>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</si>
  <si>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</si>
  <si>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</si>
  <si>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</si>
  <si>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</si>
  <si>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</si>
  <si>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</si>
  <si>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</si>
  <si>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</si>
  <si>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</si>
  <si>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</si>
  <si>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</si>
  <si>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</si>
  <si>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</si>
  <si>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</si>
  <si>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</si>
  <si>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</si>
  <si>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</si>
  <si>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</si>
  <si>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</si>
  <si>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</si>
  <si>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</si>
  <si>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</si>
  <si>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</si>
  <si>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</si>
  <si>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</si>
  <si>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</si>
  <si>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</si>
  <si>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</si>
  <si>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</si>
  <si>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</si>
  <si>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</si>
  <si>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</si>
  <si>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</si>
  <si>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</si>
  <si>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</si>
  <si>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</si>
  <si>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</si>
  <si>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</si>
  <si>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</si>
  <si>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</si>
  <si>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</si>
  <si>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</si>
  <si>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</si>
  <si>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</si>
  <si>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</si>
  <si>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</si>
  <si>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</si>
  <si>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</si>
  <si>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</si>
  <si>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</si>
  <si>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</si>
  <si>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</si>
  <si>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</si>
  <si>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</si>
  <si>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</si>
  <si>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</si>
  <si>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</si>
  <si>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</si>
  <si>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</si>
  <si>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</si>
  <si>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</si>
  <si>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</si>
  <si>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</si>
  <si>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</si>
  <si>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</si>
  <si>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</si>
  <si>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</si>
  <si>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</si>
  <si>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</si>
  <si>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</si>
  <si>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</si>
  <si>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</si>
  <si>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</si>
  <si>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</si>
  <si>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</si>
  <si>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</si>
  <si>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</si>
  <si>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</si>
  <si>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</si>
  <si>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</si>
  <si>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</si>
  <si>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</si>
  <si>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</si>
  <si>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</si>
  <si>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</si>
  <si>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</si>
  <si>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</si>
  <si>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</si>
  <si>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</si>
  <si>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</si>
  <si>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</si>
  <si>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</si>
  <si>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</si>
  <si>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</si>
  <si>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</si>
  <si>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</si>
  <si>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</si>
  <si>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</si>
  <si>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</si>
  <si>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</si>
  <si>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</si>
  <si>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</si>
  <si>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</si>
  <si>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</si>
  <si>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</si>
  <si>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</si>
  <si>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</si>
  <si>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</si>
  <si>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</si>
  <si>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</si>
  <si>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</si>
  <si>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</si>
  <si>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</si>
  <si>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</si>
  <si>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</si>
  <si>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</si>
  <si>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</si>
  <si>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</si>
  <si>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</si>
  <si>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</si>
  <si>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</si>
  <si>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</si>
  <si>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</si>
  <si>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</si>
  <si>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</si>
  <si>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</si>
  <si>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</si>
  <si>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</si>
  <si>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</si>
  <si>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</si>
  <si>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</si>
  <si>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</si>
  <si>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</si>
  <si>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</si>
  <si>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</si>
  <si>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</si>
  <si>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</si>
  <si>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</si>
  <si>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</si>
  <si>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</si>
  <si>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</si>
  <si>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</si>
  <si>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</si>
  <si>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</si>
  <si>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</si>
  <si>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</si>
  <si>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</si>
  <si>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</si>
  <si>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</si>
  <si>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</si>
  <si>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</si>
  <si>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</si>
  <si>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</si>
  <si>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</si>
  <si>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</si>
  <si>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</si>
  <si>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</si>
  <si>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</si>
  <si>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</si>
  <si>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</si>
  <si>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</si>
  <si>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</si>
  <si>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</si>
  <si>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</si>
  <si>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</si>
  <si>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</si>
  <si>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</si>
  <si>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</si>
  <si>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</si>
  <si>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</si>
  <si>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</si>
  <si>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</si>
  <si>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</si>
  <si>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</si>
  <si>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</si>
  <si>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</si>
  <si>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</si>
  <si>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</si>
  <si>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</si>
  <si>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</si>
  <si>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</si>
  <si>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</si>
  <si>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</si>
  <si>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</si>
  <si>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</si>
  <si>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</si>
  <si>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</si>
  <si>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</si>
  <si>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</si>
  <si>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</si>
  <si>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</si>
  <si>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</si>
  <si>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</si>
  <si>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</si>
  <si>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</si>
  <si>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</si>
  <si>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</si>
  <si>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</si>
  <si>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</si>
  <si>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</si>
  <si>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</si>
  <si>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</si>
  <si>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</si>
  <si>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</si>
  <si>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</si>
  <si>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</si>
  <si>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</si>
  <si>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</si>
  <si>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</si>
  <si>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</si>
  <si>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</si>
  <si>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</si>
  <si>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</si>
  <si>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</si>
  <si>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</si>
  <si>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</si>
  <si>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</si>
  <si>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</si>
  <si>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</si>
  <si>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</si>
  <si>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</si>
  <si>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</si>
  <si>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</si>
  <si>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</si>
  <si>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</si>
  <si>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</si>
  <si>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</si>
  <si>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</si>
  <si>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</si>
  <si>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</si>
  <si>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</si>
  <si>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</si>
  <si>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</si>
  <si>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</si>
  <si>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</si>
  <si>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</si>
  <si>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</si>
  <si>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</si>
  <si>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</si>
  <si>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</si>
  <si>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</si>
  <si>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</si>
  <si>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</si>
  <si>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</si>
  <si>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</si>
  <si>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</si>
  <si>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</si>
  <si>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</si>
  <si>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</si>
  <si>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</si>
  <si>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</si>
  <si>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</si>
  <si>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</si>
  <si>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</si>
  <si>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</si>
  <si>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</si>
  <si>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</si>
  <si>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</si>
  <si>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</si>
  <si>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</si>
  <si>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</si>
  <si>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</si>
  <si>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</si>
  <si>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</si>
  <si>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</si>
  <si>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</si>
  <si>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</si>
  <si>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</si>
  <si>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</si>
  <si>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</si>
  <si>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</si>
  <si>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</si>
  <si>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</si>
  <si>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</si>
  <si>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</si>
  <si>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</si>
  <si>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</si>
  <si>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</si>
  <si>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</si>
  <si>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</si>
  <si>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</si>
  <si>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</si>
  <si>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</si>
  <si>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</si>
  <si>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</si>
  <si>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</si>
  <si>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</si>
  <si>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</si>
  <si>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</si>
  <si>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</si>
  <si>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</si>
  <si>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</si>
  <si>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</si>
  <si>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</si>
  <si>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</si>
  <si>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</si>
  <si>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</si>
  <si>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</si>
  <si>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</si>
  <si>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</si>
  <si>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</si>
  <si>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</si>
  <si>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</si>
  <si>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</si>
  <si>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</si>
  <si>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</si>
  <si>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</si>
  <si>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</si>
  <si>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</si>
  <si>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</si>
  <si>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</si>
  <si>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</si>
  <si>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</si>
  <si>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</si>
  <si>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</si>
  <si>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</si>
  <si>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</si>
  <si>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</si>
  <si>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</si>
  <si>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</si>
  <si>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</si>
  <si>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</si>
  <si>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</si>
  <si>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</si>
  <si>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</si>
  <si>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</si>
  <si>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</si>
  <si>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</si>
  <si>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</si>
  <si>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</si>
  <si>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</si>
  <si>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</si>
  <si>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</si>
  <si>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</si>
  <si>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</si>
  <si>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</si>
  <si>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</si>
  <si>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</si>
  <si>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</si>
  <si>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</si>
  <si>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</si>
  <si>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</si>
  <si>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</si>
  <si>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</si>
  <si>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</si>
  <si>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</si>
  <si>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</si>
  <si>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</si>
  <si>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</si>
  <si>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</si>
  <si>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</si>
  <si>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</si>
  <si>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</si>
  <si>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</si>
  <si>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</si>
  <si>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</si>
  <si>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</si>
  <si>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</si>
  <si>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</si>
  <si>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</si>
  <si>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</si>
  <si>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</si>
  <si>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</si>
  <si>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</si>
  <si>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</si>
  <si>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</si>
  <si>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</si>
  <si>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</si>
  <si>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</si>
  <si>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</si>
  <si>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</si>
  <si>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</si>
  <si>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</si>
  <si>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</si>
  <si>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</si>
  <si>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</si>
  <si>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</si>
  <si>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</si>
  <si>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</si>
  <si>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</si>
  <si>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</si>
  <si>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</si>
  <si>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</si>
  <si>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</si>
  <si>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</si>
  <si>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</si>
  <si>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</si>
  <si>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</si>
  <si>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</si>
  <si>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</si>
  <si>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</si>
  <si>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</si>
  <si>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</si>
  <si>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</si>
  <si>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</si>
  <si>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</si>
  <si>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</si>
  <si>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</si>
  <si>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</si>
  <si>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</si>
  <si>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</si>
  <si>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</si>
  <si>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</si>
  <si>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</si>
  <si>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</si>
  <si>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</si>
  <si>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</si>
  <si>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</si>
  <si>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</si>
  <si>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</si>
  <si>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</si>
  <si>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</si>
  <si>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</si>
  <si>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</si>
  <si>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</si>
  <si>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</si>
  <si>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</si>
  <si>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</si>
  <si>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</si>
  <si>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</si>
  <si>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</si>
  <si>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</si>
  <si>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</si>
  <si>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</si>
  <si>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</si>
  <si>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</si>
  <si>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</si>
  <si>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</si>
  <si>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</si>
  <si>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</si>
  <si>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</si>
  <si>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</si>
  <si>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</si>
  <si>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</si>
  <si>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</si>
  <si>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</si>
  <si>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</si>
  <si>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</si>
  <si>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</si>
  <si>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</si>
  <si>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</si>
  <si>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</si>
  <si>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</si>
  <si>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</si>
  <si>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</si>
  <si>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</si>
  <si>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</si>
  <si>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</si>
  <si>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</si>
  <si>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</si>
  <si>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</si>
  <si>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</si>
  <si>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</si>
  <si>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</si>
  <si>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</si>
  <si>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</si>
  <si>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</si>
  <si>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</si>
  <si>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</si>
  <si>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</si>
  <si>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</si>
  <si>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</si>
  <si>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</si>
  <si>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</si>
  <si>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</si>
  <si>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</si>
  <si>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</si>
  <si>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</si>
  <si>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</si>
  <si>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</si>
  <si>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</si>
  <si>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</si>
  <si>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</si>
  <si>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</si>
  <si>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</si>
  <si>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</si>
  <si>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</si>
  <si>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</si>
  <si>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</si>
  <si>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</si>
  <si>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</si>
  <si>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</si>
  <si>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</si>
  <si>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</si>
  <si>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</si>
  <si>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</si>
  <si>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</si>
  <si>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</si>
  <si>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</si>
  <si>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</si>
  <si>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</si>
  <si>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</si>
  <si>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</si>
  <si>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</si>
  <si>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</si>
  <si>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</si>
  <si>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</si>
  <si>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</si>
  <si>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</si>
  <si>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</si>
  <si>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</si>
  <si>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</si>
  <si>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</si>
  <si>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</si>
  <si>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</si>
  <si>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</si>
  <si>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</si>
  <si>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</si>
  <si>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</si>
  <si>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</si>
  <si>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</si>
  <si>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</si>
  <si>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</si>
  <si>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</si>
  <si>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</si>
  <si>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</si>
  <si>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</si>
  <si>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</si>
  <si>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</si>
  <si>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</si>
  <si>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</si>
  <si>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</si>
  <si>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</si>
  <si>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</si>
  <si>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</si>
  <si>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</si>
  <si>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</si>
  <si>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</si>
  <si>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</si>
  <si>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</si>
  <si>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</si>
  <si>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</si>
  <si>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</si>
  <si>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</si>
  <si>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</si>
  <si>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</si>
  <si>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</si>
  <si>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</si>
  <si>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</si>
  <si>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</si>
  <si>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</si>
  <si>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</si>
  <si>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</si>
  <si>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</si>
  <si>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</si>
  <si>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</si>
  <si>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</si>
  <si>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</si>
  <si>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</si>
  <si>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</si>
  <si>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</si>
  <si>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</si>
  <si>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</si>
  <si>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</si>
  <si>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</si>
  <si>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</si>
  <si>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</si>
  <si>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</si>
  <si>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</si>
  <si>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</si>
  <si>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</si>
  <si>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</si>
  <si>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</si>
  <si>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</si>
  <si>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</si>
  <si>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</si>
  <si>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</si>
  <si>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</si>
  <si>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</si>
  <si>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</si>
  <si>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</si>
  <si>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</si>
  <si>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</si>
  <si>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</si>
  <si>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</si>
  <si>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</si>
  <si>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</si>
  <si>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</si>
  <si>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</si>
  <si>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</si>
  <si>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</si>
  <si>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</si>
  <si>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</si>
  <si>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</si>
  <si>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</si>
  <si>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</si>
  <si>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</si>
  <si>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</si>
  <si>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</si>
  <si>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</si>
  <si>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</si>
  <si>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</si>
  <si>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</si>
  <si>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</si>
  <si>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</si>
  <si>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</si>
  <si>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</si>
  <si>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</si>
  <si>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</si>
  <si>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</si>
  <si>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</si>
  <si>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</si>
  <si>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</si>
  <si>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</si>
  <si>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</si>
  <si>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</si>
  <si>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</si>
  <si>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</si>
  <si>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</si>
  <si>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</si>
  <si>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</si>
  <si>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</si>
  <si>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</si>
  <si>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</si>
  <si>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</si>
  <si>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</si>
  <si>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</si>
  <si>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</si>
  <si>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</si>
  <si>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</si>
  <si>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</si>
  <si>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</si>
  <si>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</si>
  <si>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</si>
  <si>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</si>
  <si>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</si>
  <si>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</si>
  <si>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</si>
  <si>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</si>
  <si>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</si>
  <si>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</si>
  <si>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</si>
  <si>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</si>
  <si>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</si>
  <si>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</si>
  <si>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</si>
  <si>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</si>
  <si>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</si>
  <si>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</si>
  <si>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</si>
  <si>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</si>
  <si>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</si>
  <si>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</si>
  <si>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</si>
  <si>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</si>
  <si>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</si>
  <si>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</si>
  <si>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</si>
  <si>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</si>
  <si>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</si>
  <si>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</si>
  <si>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</si>
  <si>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</si>
  <si>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</si>
  <si>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</si>
  <si>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</si>
  <si>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</si>
  <si>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</si>
  <si>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</si>
  <si>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</si>
  <si>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</si>
  <si>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</si>
  <si>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</si>
  <si>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</si>
  <si>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</si>
  <si>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</si>
  <si>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</si>
  <si>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</si>
  <si>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</si>
  <si>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</si>
  <si>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</si>
  <si>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</si>
  <si>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</si>
  <si>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</si>
  <si>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</si>
  <si>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</si>
  <si>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</si>
  <si>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</si>
  <si>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</si>
  <si>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</si>
  <si>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</si>
  <si>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</si>
  <si>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</si>
  <si>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</si>
  <si>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</si>
  <si>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</si>
  <si>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</si>
  <si>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</si>
  <si>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</si>
  <si>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</si>
  <si>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</si>
  <si>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</si>
  <si>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</si>
  <si>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</si>
  <si>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</si>
  <si>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</si>
  <si>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</si>
  <si>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</si>
  <si>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</si>
  <si>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</si>
  <si>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</si>
  <si>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</si>
  <si>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</si>
  <si>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</si>
  <si>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</si>
  <si>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</si>
  <si>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</si>
  <si>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</si>
  <si>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</si>
  <si>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</si>
  <si>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</si>
  <si>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</si>
  <si>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</si>
  <si>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</si>
  <si>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</si>
  <si>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</si>
  <si>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</si>
  <si>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</si>
  <si>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</si>
  <si>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</si>
  <si>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</si>
  <si>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</si>
  <si>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</si>
  <si>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</si>
  <si>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</si>
  <si>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</si>
  <si>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</si>
  <si>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</si>
  <si>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</si>
  <si>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</si>
  <si>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</si>
  <si>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</si>
  <si>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</si>
  <si>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</si>
  <si>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</si>
  <si>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</si>
  <si>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</si>
  <si>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</si>
  <si>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</si>
  <si>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</si>
  <si>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</si>
  <si>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</si>
  <si>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</si>
  <si>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</si>
  <si>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</si>
  <si>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</si>
  <si>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</si>
  <si>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</si>
  <si>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</si>
  <si>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</si>
  <si>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</si>
  <si>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</si>
  <si>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</si>
  <si>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</si>
  <si>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</si>
  <si>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</si>
  <si>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</si>
  <si>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</si>
  <si>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</si>
  <si>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</si>
  <si>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</si>
  <si>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</si>
  <si>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</si>
  <si>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</si>
  <si>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</si>
  <si>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</si>
  <si>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</si>
  <si>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</si>
  <si>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</si>
  <si>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</si>
  <si>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</si>
  <si>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</si>
  <si>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</si>
  <si>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</si>
  <si>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</si>
  <si>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</si>
  <si>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</si>
  <si>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</si>
  <si>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</si>
  <si>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</si>
  <si>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</si>
  <si>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</si>
  <si>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</si>
  <si>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</si>
  <si>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</si>
  <si>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</si>
  <si>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</si>
  <si>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</si>
  <si>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</si>
  <si>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</si>
  <si>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</si>
  <si>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</si>
  <si>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</si>
  <si>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</si>
  <si>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</si>
  <si>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</si>
  <si>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</si>
  <si>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</si>
  <si>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</si>
  <si>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</si>
  <si>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</si>
  <si>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</si>
  <si>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</si>
  <si>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</si>
  <si>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</si>
  <si>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</si>
  <si>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</si>
  <si>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</si>
  <si>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</si>
  <si>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</si>
  <si>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</si>
  <si>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</si>
  <si>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</si>
  <si>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</si>
  <si>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</si>
  <si>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</si>
  <si>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</si>
  <si>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</si>
  <si>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</si>
  <si>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</si>
  <si>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</si>
  <si>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</si>
  <si>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</si>
  <si>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</si>
  <si>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</si>
  <si>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</si>
  <si>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</si>
  <si>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</si>
  <si>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</si>
  <si>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</si>
  <si>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</si>
  <si>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</si>
  <si>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</si>
  <si>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</si>
  <si>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</si>
  <si>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</si>
  <si>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</si>
  <si>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</si>
  <si>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</si>
  <si>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</si>
  <si>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</si>
  <si>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</si>
  <si>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</si>
  <si>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</si>
  <si>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</si>
  <si>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</si>
  <si>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</si>
  <si>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</si>
  <si>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</si>
  <si>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</si>
  <si>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</si>
  <si>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</si>
  <si>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</si>
  <si>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</si>
  <si>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</si>
  <si>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</si>
  <si>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</si>
  <si>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</si>
  <si>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</si>
  <si>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</si>
  <si>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</si>
  <si>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</si>
  <si>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</si>
  <si>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</si>
  <si>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</si>
  <si>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</si>
  <si>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</si>
  <si>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</si>
  <si>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</si>
  <si>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</si>
  <si>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</si>
  <si>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</si>
  <si>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</si>
  <si>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</si>
  <si>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</si>
  <si>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</si>
  <si>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</si>
  <si>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</si>
  <si>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</si>
  <si>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</si>
  <si>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</si>
  <si>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</si>
  <si>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</si>
  <si>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</si>
  <si>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</si>
  <si>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</si>
  <si>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</si>
  <si>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</si>
  <si>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</si>
  <si>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</si>
  <si>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</si>
  <si>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</si>
  <si>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</si>
  <si>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</si>
  <si>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</si>
  <si>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</si>
  <si>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</si>
  <si>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</si>
  <si>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</si>
  <si>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</si>
  <si>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</si>
  <si>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</si>
  <si>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</si>
  <si>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</si>
  <si>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</si>
  <si>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</si>
  <si>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</si>
  <si>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</si>
  <si>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</si>
  <si>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</si>
  <si>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</si>
  <si>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</si>
  <si>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</si>
  <si>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</si>
  <si>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</si>
  <si>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</si>
  <si>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</si>
  <si>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</si>
  <si>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</si>
  <si>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</si>
  <si>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</si>
  <si>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</si>
  <si>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</si>
  <si>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</si>
  <si>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</si>
  <si>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</si>
  <si>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</si>
  <si>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</si>
  <si>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</si>
  <si>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</si>
  <si>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</si>
  <si>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</si>
  <si>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</si>
  <si>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</si>
  <si>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</si>
  <si>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</si>
  <si>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</si>
  <si>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</si>
  <si>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</si>
  <si>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</si>
  <si>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</si>
  <si>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</si>
  <si>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</si>
  <si>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</si>
  <si>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</si>
  <si>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</si>
  <si>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</si>
  <si>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</si>
  <si>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</si>
  <si>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</si>
  <si>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</si>
  <si>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</si>
  <si>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</si>
  <si>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</si>
  <si>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</si>
  <si>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</si>
  <si>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</si>
  <si>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</si>
  <si>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</si>
  <si>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</si>
  <si>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</si>
  <si>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</si>
  <si>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</si>
  <si>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</si>
  <si>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</si>
  <si>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</si>
  <si>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</si>
  <si>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</si>
  <si>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</si>
  <si>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</si>
  <si>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</si>
  <si>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</si>
  <si>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</si>
  <si>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</si>
  <si>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</si>
  <si>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</si>
  <si>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</si>
  <si>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</si>
  <si>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</si>
  <si>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</si>
  <si>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</si>
  <si>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</si>
  <si>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</si>
  <si>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</si>
  <si>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</si>
  <si>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</si>
  <si>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</si>
  <si>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</si>
  <si>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</si>
  <si>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</si>
  <si>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</si>
  <si>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</si>
  <si>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</si>
  <si>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</si>
  <si>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</si>
  <si>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</si>
  <si>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</si>
  <si>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</si>
  <si>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</si>
  <si>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</si>
  <si>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</si>
  <si>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</si>
  <si>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</si>
  <si>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</si>
  <si>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</si>
  <si>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</si>
  <si>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</si>
  <si>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</si>
  <si>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</si>
  <si>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</si>
  <si>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</si>
  <si>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</si>
  <si>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</si>
  <si>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</si>
  <si>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</si>
  <si>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</si>
  <si>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</si>
  <si>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</si>
  <si>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</si>
  <si>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</si>
  <si>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</si>
  <si>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</si>
  <si>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</si>
  <si>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</si>
  <si>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</si>
  <si>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</si>
  <si>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</si>
  <si>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</si>
  <si>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</si>
  <si>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</si>
  <si>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</si>
  <si>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</si>
  <si>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</si>
  <si>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</si>
  <si>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</si>
  <si>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</si>
  <si>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</si>
  <si>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</si>
  <si>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</si>
  <si>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</si>
  <si>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</si>
  <si>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</si>
  <si>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</si>
  <si>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</si>
  <si>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</si>
  <si>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</si>
  <si>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</si>
  <si>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</si>
  <si>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</si>
  <si>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</si>
  <si>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</si>
  <si>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</si>
  <si>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</si>
  <si>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</si>
  <si>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</si>
  <si>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</si>
  <si>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</si>
  <si>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</si>
  <si>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</si>
  <si>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</si>
  <si>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</si>
  <si>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</si>
  <si>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</si>
  <si>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</si>
  <si>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</si>
  <si>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</si>
  <si>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</si>
  <si>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</si>
  <si>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</si>
  <si>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</si>
  <si>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</si>
  <si>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</si>
  <si>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</si>
  <si>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</si>
  <si>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</si>
  <si>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</si>
  <si>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</si>
  <si>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</si>
  <si>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</si>
  <si>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</si>
  <si>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</si>
  <si>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</si>
  <si>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</si>
  <si>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</si>
  <si>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</si>
  <si>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</si>
  <si>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</si>
  <si>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</si>
  <si>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</si>
  <si>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</si>
  <si>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</si>
  <si>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</si>
  <si>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</si>
  <si>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</si>
  <si>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</si>
  <si>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</si>
  <si>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</si>
  <si>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</si>
  <si>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</si>
  <si>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</si>
  <si>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</si>
  <si>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</si>
  <si>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</si>
  <si>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</si>
  <si>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</si>
  <si>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</si>
  <si>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</si>
  <si>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</si>
  <si>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</si>
  <si>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</si>
  <si>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</si>
  <si>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</si>
  <si>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</si>
  <si>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</si>
  <si>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</si>
  <si>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</si>
  <si>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</si>
  <si>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</si>
  <si>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</si>
  <si>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</si>
  <si>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</si>
  <si>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</si>
  <si>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</si>
  <si>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</si>
  <si>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</si>
  <si>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</si>
  <si>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</si>
  <si>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</si>
  <si>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</si>
  <si>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</si>
  <si>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</si>
  <si>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</si>
  <si>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</si>
  <si>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</si>
  <si>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</si>
  <si>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</si>
  <si>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</si>
  <si>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</si>
  <si>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</si>
  <si>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</si>
  <si>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</si>
  <si>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</si>
  <si>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</si>
  <si>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</si>
  <si>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</si>
  <si>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</si>
  <si>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</si>
  <si>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</si>
  <si>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</si>
  <si>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</si>
  <si>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</si>
  <si>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</si>
  <si>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</si>
  <si>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</si>
  <si>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</si>
  <si>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</si>
  <si>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</si>
  <si>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</si>
  <si>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</si>
  <si>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</si>
  <si>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</si>
  <si>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</si>
  <si>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</si>
  <si>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</si>
  <si>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</si>
  <si>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</si>
  <si>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</si>
  <si>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</si>
  <si>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</si>
  <si>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</si>
  <si>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</si>
  <si>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</si>
  <si>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</si>
  <si>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</si>
  <si>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</si>
  <si>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</si>
  <si>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</si>
  <si>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</si>
  <si>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</si>
  <si>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</si>
  <si>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</si>
  <si>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</si>
  <si>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</si>
  <si>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</si>
  <si>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</si>
  <si>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</si>
  <si>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</si>
  <si>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</si>
  <si>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</si>
  <si>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</si>
  <si>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</si>
  <si>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</si>
  <si>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</si>
  <si>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</si>
  <si>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</si>
  <si>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</si>
  <si>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</si>
  <si>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</si>
  <si>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</si>
  <si>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</si>
  <si>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</si>
  <si>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</si>
  <si>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</si>
  <si>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</si>
  <si>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</si>
  <si>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</si>
  <si>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</si>
  <si>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</si>
  <si>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</si>
  <si>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</si>
  <si>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</si>
  <si>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</si>
  <si>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</si>
  <si>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</si>
  <si>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</si>
  <si>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</si>
  <si>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</si>
  <si>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</si>
  <si>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</si>
  <si>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</si>
  <si>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</si>
  <si>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</si>
  <si>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</si>
  <si>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</si>
  <si>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</si>
  <si>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</si>
  <si>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</si>
  <si>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</si>
  <si>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</si>
  <si>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</si>
  <si>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</si>
  <si>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</si>
  <si>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</si>
  <si>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</si>
  <si>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</si>
  <si>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</si>
  <si>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</si>
  <si>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</si>
  <si>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</si>
  <si>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</si>
  <si>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</si>
  <si>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</si>
  <si>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</si>
  <si>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</si>
  <si>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</si>
  <si>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</si>
  <si>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</si>
  <si>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</si>
  <si>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</si>
  <si>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</si>
  <si>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</si>
  <si>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</si>
  <si>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</si>
  <si>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</si>
  <si>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</si>
  <si>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</si>
  <si>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</si>
  <si>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</si>
  <si>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</si>
  <si>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</si>
  <si>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</si>
  <si>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</si>
  <si>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</si>
  <si>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</si>
  <si>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</si>
  <si>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</si>
  <si>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</si>
  <si>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</si>
  <si>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</si>
  <si>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</si>
  <si>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</si>
  <si>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</si>
  <si>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</si>
  <si>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</si>
  <si>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</si>
  <si>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</si>
  <si>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</si>
  <si>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</si>
  <si>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</si>
  <si>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</si>
  <si>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</si>
  <si>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</si>
  <si>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</si>
  <si>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</si>
  <si>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</si>
  <si>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</si>
  <si>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</si>
  <si>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</si>
  <si>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</si>
  <si>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</si>
  <si>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</si>
  <si>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</si>
  <si>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</si>
  <si>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</si>
  <si>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</si>
  <si>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</si>
  <si>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</si>
  <si>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</si>
  <si>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</si>
  <si>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</si>
  <si>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</si>
  <si>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</si>
  <si>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</si>
  <si>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</si>
  <si>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</si>
  <si>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</si>
  <si>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</si>
  <si>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</si>
  <si>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</si>
  <si>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</si>
  <si>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</si>
  <si>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</si>
  <si>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</si>
  <si>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</si>
  <si>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</si>
  <si>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</si>
  <si>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</si>
  <si>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</si>
  <si>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</si>
  <si>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</si>
  <si>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</si>
  <si>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</si>
  <si>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</si>
  <si>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</si>
  <si>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</si>
  <si>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</si>
  <si>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</si>
  <si>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</si>
  <si>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</si>
  <si>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</si>
  <si>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</si>
  <si>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</si>
  <si>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</si>
  <si>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</si>
  <si>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</si>
  <si>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</si>
  <si>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</si>
  <si>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</si>
  <si>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</si>
  <si>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</si>
  <si>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</si>
  <si>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</si>
  <si>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</si>
  <si>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</si>
  <si>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</si>
  <si>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</si>
  <si>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</si>
  <si>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</si>
  <si>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</si>
  <si>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</si>
  <si>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</si>
  <si>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</si>
  <si>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</si>
  <si>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</si>
  <si>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</si>
  <si>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</si>
  <si>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</si>
  <si>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</si>
  <si>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</si>
  <si>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</si>
  <si>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</si>
  <si>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</si>
  <si>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</si>
  <si>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</si>
  <si>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</si>
  <si>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</si>
  <si>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</si>
  <si>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</si>
  <si>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</si>
  <si>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</si>
  <si>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</si>
  <si>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</si>
  <si>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</si>
  <si>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</si>
  <si>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</si>
  <si>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</si>
  <si>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</si>
  <si>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</si>
  <si>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</si>
  <si>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</si>
  <si>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</si>
  <si>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</si>
  <si>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</si>
  <si>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</si>
  <si>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</si>
  <si>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</si>
  <si>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</si>
  <si>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</si>
  <si>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</si>
  <si>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</si>
  <si>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</si>
  <si>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</si>
  <si>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</si>
  <si>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</si>
  <si>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</si>
  <si>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</si>
  <si>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</si>
  <si>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</si>
  <si>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</si>
  <si>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</si>
  <si>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</si>
  <si>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</si>
  <si>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</si>
  <si>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</si>
  <si>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</si>
  <si>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</si>
  <si>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</si>
  <si>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</si>
  <si>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</si>
  <si>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</si>
  <si>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</si>
  <si>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</si>
  <si>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</si>
  <si>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</si>
  <si>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</si>
  <si>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</si>
  <si>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</si>
  <si>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</si>
  <si>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</si>
  <si>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</si>
  <si>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</si>
  <si>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</si>
  <si>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</si>
  <si>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</si>
  <si>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</si>
  <si>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</si>
  <si>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</si>
  <si>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</si>
  <si>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</si>
  <si>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</si>
  <si>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</si>
  <si>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</si>
  <si>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</si>
  <si>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</si>
  <si>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</si>
  <si>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</si>
  <si>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</si>
  <si>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</si>
  <si>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</si>
  <si>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</si>
  <si>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</si>
  <si>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</si>
  <si>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</si>
  <si>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</si>
  <si>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</si>
  <si>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</si>
  <si>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</si>
  <si>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</si>
  <si>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</si>
  <si>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</si>
  <si>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</si>
  <si>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</si>
  <si>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</si>
  <si>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</si>
  <si>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</si>
  <si>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</si>
  <si>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</si>
  <si>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</si>
  <si>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</si>
  <si>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</si>
  <si>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</si>
  <si>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</si>
  <si>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</si>
  <si>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</si>
  <si>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</si>
  <si>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</si>
  <si>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</si>
  <si>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</si>
  <si>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</si>
  <si>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</si>
  <si>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</si>
  <si>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</si>
  <si>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</si>
  <si>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</si>
  <si>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</si>
  <si>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</si>
  <si>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</si>
  <si>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</si>
  <si>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</si>
  <si>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</si>
  <si>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</si>
  <si>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</si>
  <si>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</si>
  <si>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</si>
  <si>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</si>
  <si>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</si>
  <si>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</si>
  <si>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</si>
  <si>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</si>
  <si>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</si>
  <si>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</si>
  <si>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</si>
  <si>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</si>
  <si>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</si>
  <si>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</si>
  <si>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</si>
  <si>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</si>
  <si>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</si>
  <si>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</si>
  <si>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</si>
  <si>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</si>
  <si>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</si>
  <si>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</si>
  <si>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</si>
  <si>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</si>
  <si>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</si>
  <si>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</si>
  <si>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</si>
  <si>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</si>
  <si>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</si>
  <si>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</si>
  <si>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</si>
  <si>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</si>
  <si>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</si>
  <si>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</si>
  <si>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</si>
  <si>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</si>
  <si>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</si>
  <si>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</si>
  <si>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</si>
  <si>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</si>
  <si>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</si>
  <si>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</si>
  <si>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</si>
  <si>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</si>
  <si>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</si>
  <si>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</si>
  <si>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</si>
  <si>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</si>
  <si>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</si>
  <si>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</si>
  <si>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</si>
  <si>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</si>
  <si>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</si>
  <si>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</si>
  <si>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</si>
  <si>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</si>
  <si>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</si>
  <si>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</si>
  <si>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</si>
  <si>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</si>
  <si>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</si>
  <si>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</si>
  <si>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</si>
  <si>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</si>
  <si>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</si>
  <si>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</si>
  <si>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</si>
  <si>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</si>
  <si>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</si>
  <si>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</si>
  <si>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</si>
  <si>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</si>
  <si>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</si>
  <si>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</si>
  <si>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</si>
  <si>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</si>
  <si>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</si>
  <si>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</si>
  <si>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</si>
  <si>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</si>
  <si>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</si>
  <si>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</si>
  <si>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</si>
  <si>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</si>
  <si>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</si>
  <si>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</si>
  <si>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</si>
  <si>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</si>
  <si>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</si>
  <si>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</si>
  <si>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</si>
  <si>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</si>
  <si>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</si>
  <si>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</si>
  <si>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</si>
  <si>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</si>
  <si>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</si>
  <si>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</si>
  <si>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</si>
  <si>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</si>
  <si>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</si>
  <si>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</si>
  <si>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</si>
  <si>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</si>
  <si>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</si>
  <si>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</si>
  <si>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</si>
  <si>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</si>
  <si>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</si>
  <si>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</si>
  <si>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</si>
  <si>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</si>
  <si>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</si>
  <si>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</si>
  <si>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</si>
  <si>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</si>
  <si>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</si>
  <si>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</si>
  <si>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</si>
  <si>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</si>
  <si>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</si>
  <si>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</si>
  <si>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</si>
  <si>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</si>
  <si>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</si>
  <si>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</si>
  <si>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</si>
  <si>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</si>
  <si>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</si>
  <si>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</si>
  <si>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</si>
  <si>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</si>
  <si>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</si>
  <si>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</si>
  <si>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</si>
  <si>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</si>
  <si>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</si>
  <si>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</si>
  <si>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</si>
  <si>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</si>
  <si>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</si>
  <si>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</si>
  <si>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</si>
  <si>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</si>
  <si>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</si>
  <si>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</si>
  <si>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</si>
  <si>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</si>
  <si>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</si>
  <si>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</si>
  <si>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</si>
  <si>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</si>
  <si>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</si>
  <si>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</si>
  <si>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</si>
  <si>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</si>
  <si>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</si>
  <si>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</si>
  <si>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</si>
  <si>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</si>
  <si>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</si>
  <si>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</si>
  <si>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</si>
  <si>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</si>
  <si>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</si>
  <si>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</si>
  <si>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</si>
  <si>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</si>
  <si>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</si>
  <si>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</si>
  <si>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</si>
  <si>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</si>
  <si>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</si>
  <si>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</si>
  <si>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</si>
  <si>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</si>
  <si>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</si>
  <si>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</si>
  <si>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</si>
  <si>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</si>
  <si>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</si>
  <si>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</si>
  <si>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</si>
  <si>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</si>
  <si>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</si>
  <si>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</si>
  <si>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</si>
  <si>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</si>
  <si>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</si>
  <si>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</si>
  <si>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</si>
  <si>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</si>
  <si>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</si>
  <si>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</si>
  <si>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</si>
  <si>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</si>
  <si>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</si>
  <si>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</si>
  <si>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</si>
  <si>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</si>
  <si>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</si>
  <si>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</si>
  <si>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</si>
  <si>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</si>
  <si>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</si>
  <si>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</si>
  <si>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</si>
  <si>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</si>
  <si>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</si>
  <si>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</si>
  <si>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</si>
  <si>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</si>
  <si>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</si>
  <si>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</si>
  <si>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</si>
  <si>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</si>
  <si>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</si>
  <si>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</si>
  <si>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</si>
  <si>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</si>
  <si>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</si>
  <si>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</si>
  <si>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</si>
  <si>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</si>
  <si>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</si>
  <si>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</si>
  <si>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</si>
  <si>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</si>
  <si>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</si>
  <si>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</si>
  <si>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</si>
  <si>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</si>
  <si>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</si>
  <si>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</si>
  <si>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</si>
  <si>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</si>
  <si>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</si>
  <si>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</si>
  <si>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</si>
  <si>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</si>
  <si>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</si>
  <si>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</si>
  <si>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</si>
  <si>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</si>
  <si>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</si>
  <si>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</si>
  <si>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</si>
  <si>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</si>
  <si>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</si>
  <si>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</si>
  <si>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</si>
  <si>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</si>
  <si>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</si>
  <si>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</si>
  <si>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</si>
  <si>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</si>
  <si>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</si>
  <si>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</si>
  <si>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</si>
  <si>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</si>
  <si>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</si>
  <si>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</si>
  <si>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</si>
  <si>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</si>
  <si>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</si>
  <si>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</si>
  <si>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</si>
  <si>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</si>
  <si>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</si>
  <si>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</si>
  <si>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</si>
  <si>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</si>
  <si>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</si>
  <si>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</si>
  <si>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</si>
  <si>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</si>
  <si>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</si>
  <si>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</si>
  <si>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</si>
  <si>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</si>
  <si>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</si>
  <si>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</si>
  <si>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</si>
  <si>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</si>
  <si>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</si>
  <si>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</si>
  <si>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</si>
  <si>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</si>
  <si>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</si>
  <si>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</si>
  <si>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</si>
  <si>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</si>
  <si>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</si>
  <si>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</si>
  <si>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</si>
  <si>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</si>
  <si>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</si>
  <si>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</si>
  <si>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</si>
  <si>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</si>
  <si>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</si>
  <si>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</si>
  <si>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</si>
  <si>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</si>
  <si>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</si>
  <si>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</si>
  <si>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</si>
  <si>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</si>
  <si>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</si>
  <si>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</si>
  <si>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</si>
  <si>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</si>
  <si>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</si>
  <si>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</si>
  <si>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</si>
  <si>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</si>
  <si>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</si>
  <si>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</si>
  <si>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</si>
  <si>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</si>
  <si>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</si>
  <si>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</si>
  <si>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</si>
  <si>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</si>
  <si>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</si>
  <si>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</si>
  <si>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</si>
  <si>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</si>
  <si>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</si>
  <si>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</si>
  <si>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</si>
  <si>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</si>
  <si>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</si>
  <si>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</si>
  <si>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</si>
  <si>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</si>
  <si>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</si>
  <si>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</si>
  <si>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</si>
  <si>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</si>
  <si>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</si>
  <si>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</si>
  <si>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</si>
  <si>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</si>
  <si>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</si>
  <si>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</si>
  <si>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</si>
  <si>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</si>
  <si>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</si>
  <si>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</si>
  <si>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</si>
  <si>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</si>
  <si>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</si>
  <si>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</si>
  <si>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</si>
  <si>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</si>
  <si>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</si>
  <si>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</si>
  <si>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</si>
  <si>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</si>
  <si>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</si>
  <si>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</si>
  <si>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</si>
  <si>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</si>
  <si>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</si>
  <si>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</si>
  <si>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</si>
  <si>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</si>
  <si>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</si>
  <si>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</si>
  <si>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</si>
  <si>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</si>
  <si>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</si>
  <si>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</si>
  <si>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</si>
  <si>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</si>
  <si>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</si>
  <si>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</si>
  <si>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</si>
  <si>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</si>
  <si>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</si>
  <si>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</si>
  <si>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</si>
  <si>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</si>
  <si>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</si>
  <si>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</si>
  <si>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</si>
  <si>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</si>
  <si>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</si>
  <si>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</si>
  <si>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</si>
  <si>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</si>
  <si>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</si>
  <si>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</si>
  <si>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</si>
  <si>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</si>
  <si>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</si>
  <si>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</si>
  <si>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</si>
  <si>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</si>
  <si>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</si>
  <si>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</si>
  <si>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</si>
  <si>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</si>
  <si>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</si>
  <si>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</si>
  <si>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</si>
  <si>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</si>
  <si>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</si>
  <si>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</si>
  <si>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</si>
  <si>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</si>
  <si>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</si>
  <si>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</si>
  <si>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</si>
  <si>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</si>
  <si>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</si>
  <si>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</si>
  <si>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</si>
  <si>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</si>
  <si>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</si>
  <si>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</si>
  <si>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</si>
  <si>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</si>
  <si>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</si>
  <si>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</si>
  <si>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</si>
  <si>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</si>
  <si>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</si>
  <si>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</si>
  <si>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</si>
  <si>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</si>
  <si>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</si>
  <si>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</si>
  <si>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</si>
  <si>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</si>
  <si>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</si>
  <si>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</si>
  <si>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</si>
  <si>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</si>
  <si>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</si>
  <si>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</si>
  <si>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</si>
  <si>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</si>
  <si>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</si>
  <si>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</si>
  <si>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</si>
  <si>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</si>
  <si>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</si>
  <si>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</si>
  <si>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</si>
  <si>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</si>
  <si>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</si>
  <si>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</si>
  <si>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</si>
  <si>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</si>
  <si>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</si>
  <si>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</si>
  <si>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</si>
  <si>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</si>
  <si>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</si>
  <si>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</si>
  <si>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</si>
  <si>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</si>
  <si>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</si>
  <si>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</si>
  <si>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</si>
  <si>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</si>
  <si>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</si>
  <si>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</si>
  <si>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</si>
  <si>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</si>
  <si>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</si>
  <si>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</si>
  <si>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</si>
  <si>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</si>
  <si>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</si>
  <si>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</si>
  <si>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</si>
  <si>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</si>
  <si>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</si>
  <si>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</si>
  <si>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</si>
  <si>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</si>
  <si>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</si>
  <si>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</si>
  <si>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</si>
  <si>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</si>
  <si>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</si>
  <si>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</si>
  <si>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</si>
  <si>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</si>
  <si>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</si>
  <si>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</si>
  <si>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</si>
  <si>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</si>
  <si>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</si>
  <si>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</si>
  <si>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</si>
  <si>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</si>
  <si>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</si>
  <si>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</si>
  <si>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</si>
  <si>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</si>
  <si>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</si>
  <si>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</si>
  <si>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</si>
  <si>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</si>
  <si>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</si>
  <si>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</si>
  <si>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</si>
  <si>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</si>
  <si>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</si>
  <si>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</si>
  <si>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</si>
  <si>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</si>
  <si>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</si>
  <si>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</si>
  <si>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</si>
  <si>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</si>
  <si>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</si>
  <si>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</si>
  <si>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</si>
  <si>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</si>
  <si>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</si>
  <si>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</si>
  <si>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</si>
  <si>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</si>
  <si>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</si>
  <si>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</si>
  <si>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</si>
  <si>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</si>
  <si>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</si>
  <si>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</si>
  <si>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</si>
  <si>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</si>
  <si>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</si>
  <si>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</si>
  <si>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</si>
  <si>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</si>
  <si>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</si>
  <si>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</si>
  <si>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</si>
  <si>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</si>
  <si>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</si>
  <si>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</si>
  <si>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</si>
  <si>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</si>
  <si>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</si>
  <si>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</si>
  <si>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</si>
  <si>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</si>
  <si>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</si>
  <si>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</si>
  <si>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</si>
  <si>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</si>
  <si>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</si>
  <si>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</si>
  <si>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</si>
  <si>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</si>
  <si>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</si>
  <si>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</si>
  <si>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</si>
  <si>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</si>
  <si>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</si>
  <si>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</si>
  <si>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</si>
  <si>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</si>
  <si>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</si>
  <si>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</si>
  <si>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</si>
  <si>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</si>
  <si>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</si>
  <si>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</si>
  <si>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</si>
  <si>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</si>
  <si>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</si>
  <si>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</si>
  <si>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</si>
  <si>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</si>
  <si>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</si>
  <si>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</si>
  <si>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</si>
  <si>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</si>
  <si>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</si>
  <si>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</si>
  <si>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</si>
  <si>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</si>
  <si>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</si>
  <si>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</si>
  <si>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</si>
  <si>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</si>
  <si>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</si>
  <si>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</si>
  <si>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</si>
  <si>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</si>
  <si>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</si>
  <si>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</si>
  <si>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</si>
  <si>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</si>
  <si>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</si>
  <si>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</si>
  <si>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</si>
  <si>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</si>
  <si>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</si>
  <si>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</si>
  <si>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</si>
  <si>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</si>
  <si>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</si>
  <si>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</si>
  <si>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</si>
  <si>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</si>
  <si>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</si>
  <si>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</si>
  <si>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</si>
  <si>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</si>
  <si>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</si>
  <si>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</si>
  <si>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</si>
  <si>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</si>
  <si>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</si>
  <si>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</si>
  <si>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</si>
  <si>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</si>
  <si>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</si>
  <si>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</si>
  <si>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</si>
  <si>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</si>
  <si>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</si>
  <si>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</si>
  <si>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</si>
  <si>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</si>
  <si>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</si>
  <si>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</si>
  <si>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</si>
  <si>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</si>
  <si>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</si>
  <si>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</si>
  <si>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</si>
  <si>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</si>
  <si>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</si>
  <si>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</si>
  <si>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</si>
  <si>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</si>
  <si>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</si>
  <si>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</si>
  <si>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</si>
  <si>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</si>
  <si>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</si>
  <si>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</si>
  <si>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</si>
  <si>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</si>
  <si>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</si>
  <si>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</si>
  <si>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</si>
  <si>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</si>
  <si>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</si>
  <si>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</si>
  <si>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</si>
  <si>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</si>
  <si>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</si>
  <si>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</si>
  <si>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</si>
  <si>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</si>
  <si>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</si>
  <si>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</si>
  <si>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</si>
  <si>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</si>
  <si>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</si>
  <si>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</si>
  <si>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</si>
  <si>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</si>
  <si>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</si>
  <si>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</si>
  <si>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</si>
  <si>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</si>
  <si>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</si>
  <si>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</si>
  <si>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</si>
  <si>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</si>
  <si>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</si>
  <si>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</si>
  <si>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</si>
  <si>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</si>
  <si>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</si>
  <si>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</si>
  <si>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</si>
  <si>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</si>
  <si>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</si>
  <si>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</si>
  <si>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</si>
  <si>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</si>
  <si>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</si>
  <si>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</si>
  <si>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</si>
  <si>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</si>
  <si>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</si>
  <si>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</si>
  <si>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</si>
  <si>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</si>
  <si>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</si>
  <si>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</si>
  <si>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</si>
  <si>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</si>
  <si>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</si>
  <si>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</si>
  <si>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</si>
  <si>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</si>
  <si>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</si>
  <si>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</si>
  <si>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</si>
  <si>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</si>
  <si>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</si>
  <si>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</si>
  <si>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</si>
  <si>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</si>
  <si>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</si>
  <si>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</si>
  <si>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</si>
  <si>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</si>
  <si>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</si>
  <si>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</si>
  <si>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</si>
  <si>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</si>
  <si>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</si>
  <si>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</si>
  <si>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</si>
  <si>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</si>
  <si>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</si>
  <si>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</si>
  <si>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</si>
  <si>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</si>
  <si>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</si>
  <si>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</si>
  <si>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</si>
  <si>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</si>
  <si>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</si>
  <si>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</si>
  <si>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</si>
  <si>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</si>
  <si>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</si>
  <si>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</si>
  <si>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</si>
  <si>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</si>
  <si>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</si>
  <si>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</si>
  <si>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</si>
  <si>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</si>
  <si>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</si>
  <si>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</si>
  <si>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</si>
  <si>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</si>
  <si>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</si>
  <si>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</si>
  <si>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</si>
  <si>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</si>
  <si>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</si>
  <si>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</si>
  <si>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</si>
  <si>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</si>
  <si>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</si>
  <si>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</si>
  <si>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</si>
  <si>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</si>
  <si>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</si>
  <si>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</si>
  <si>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</si>
  <si>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</si>
  <si>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</si>
  <si>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</si>
  <si>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</si>
  <si>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</si>
  <si>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</si>
  <si>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</si>
  <si>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</si>
  <si>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</si>
  <si>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</si>
  <si>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</si>
  <si>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</si>
  <si>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</si>
  <si>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</si>
  <si>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</si>
  <si>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</si>
  <si>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</si>
  <si>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</si>
  <si>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</si>
  <si>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</si>
  <si>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</si>
  <si>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</si>
  <si>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</si>
  <si>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</si>
  <si>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</si>
  <si>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</si>
  <si>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</si>
  <si>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</si>
  <si>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</si>
  <si>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</si>
  <si>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</si>
  <si>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</si>
  <si>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</si>
  <si>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</si>
  <si>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</si>
  <si>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</si>
  <si>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</si>
  <si>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</si>
  <si>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</si>
  <si>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</si>
  <si>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</si>
  <si>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</si>
  <si>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</si>
  <si>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</si>
  <si>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</si>
  <si>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</si>
  <si>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</si>
  <si>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</si>
  <si>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</si>
  <si>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</si>
  <si>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</si>
  <si>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</si>
  <si>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</si>
  <si>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</si>
  <si>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</si>
  <si>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</si>
  <si>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</si>
  <si>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</si>
  <si>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</si>
  <si>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</si>
  <si>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</si>
  <si>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</si>
  <si>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</si>
  <si>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</si>
  <si>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</si>
  <si>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</si>
  <si>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</si>
  <si>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</si>
  <si>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</si>
  <si>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</si>
  <si>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</si>
  <si>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</si>
  <si>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</si>
  <si>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</si>
  <si>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</si>
  <si>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</si>
  <si>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</si>
  <si>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</si>
  <si>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</si>
  <si>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</si>
  <si>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</si>
  <si>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</si>
  <si>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</si>
  <si>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</si>
  <si>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</si>
  <si>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</si>
  <si>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</si>
  <si>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</si>
  <si>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</si>
  <si>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</si>
  <si>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</si>
  <si>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</si>
  <si>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</si>
  <si>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</si>
  <si>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</si>
  <si>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</si>
  <si>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</si>
  <si>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</si>
  <si>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</si>
  <si>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</si>
  <si>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</si>
  <si>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</si>
  <si>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</si>
  <si>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</si>
  <si>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</si>
  <si>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</si>
  <si>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</si>
  <si>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</si>
  <si>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</si>
  <si>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</si>
  <si>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</si>
  <si>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</si>
  <si>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</si>
  <si>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</si>
  <si>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</si>
  <si>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</si>
  <si>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</si>
  <si>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</si>
  <si>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</si>
  <si>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</si>
  <si>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</si>
  <si>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</si>
  <si>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</si>
  <si>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</si>
  <si>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</si>
  <si>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</si>
  <si>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</si>
  <si>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</si>
  <si>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</si>
  <si>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</si>
  <si>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</si>
  <si>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</si>
  <si>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</si>
  <si>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</si>
  <si>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</si>
  <si>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</si>
  <si>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</si>
  <si>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</si>
  <si>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</si>
  <si>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</si>
  <si>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</si>
  <si>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</si>
  <si>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</si>
  <si>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</si>
  <si>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</si>
  <si>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</si>
  <si>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</si>
  <si>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</si>
  <si>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</si>
  <si>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</si>
  <si>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</si>
  <si>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</si>
  <si>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</si>
  <si>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</si>
  <si>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</si>
  <si>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</si>
  <si>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</si>
  <si>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</si>
  <si>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</si>
  <si>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</si>
  <si>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</si>
  <si>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</si>
  <si>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</si>
  <si>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</si>
  <si>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</si>
  <si>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</si>
  <si>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</si>
  <si>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</si>
  <si>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</si>
  <si>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</si>
  <si>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</si>
  <si>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</si>
  <si>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</si>
  <si>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</si>
  <si>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</si>
  <si>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</si>
  <si>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</si>
  <si>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</si>
  <si>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</si>
  <si>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</si>
  <si>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</si>
  <si>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</si>
  <si>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</si>
  <si>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</si>
  <si>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</si>
  <si>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</si>
  <si>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</si>
  <si>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</si>
  <si>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</si>
  <si>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</si>
  <si>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</si>
  <si>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</si>
  <si>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</si>
  <si>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</si>
  <si>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</si>
  <si>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</si>
  <si>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</si>
  <si>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</si>
  <si>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</si>
  <si>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</si>
  <si>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</si>
  <si>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</si>
  <si>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</si>
  <si>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</si>
  <si>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</si>
  <si>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</si>
  <si>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</si>
  <si>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</si>
  <si>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</si>
  <si>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</si>
  <si>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</si>
  <si>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</si>
  <si>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</si>
  <si>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</si>
  <si>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</si>
  <si>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</si>
  <si>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</si>
  <si>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</si>
  <si>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</si>
  <si>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</si>
  <si>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</si>
  <si>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</si>
  <si>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</si>
  <si>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</si>
  <si>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</si>
  <si>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</si>
  <si>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</si>
  <si>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</si>
  <si>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</si>
  <si>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</si>
  <si>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</si>
  <si>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</si>
  <si>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</si>
  <si>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</si>
  <si>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</si>
  <si>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</si>
  <si>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</si>
  <si>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</si>
  <si>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</si>
  <si>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</si>
  <si>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</si>
  <si>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</si>
  <si>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</si>
  <si>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</si>
  <si>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</si>
  <si>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</si>
  <si>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</si>
  <si>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</si>
  <si>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</si>
  <si>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</si>
  <si>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</si>
  <si>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</si>
  <si>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</si>
  <si>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</si>
  <si>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</si>
  <si>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</si>
  <si>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</si>
  <si>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</si>
  <si>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</si>
  <si>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</si>
  <si>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</si>
  <si>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</si>
  <si>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</si>
  <si>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</si>
  <si>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</si>
  <si>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</si>
  <si>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</si>
  <si>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</si>
  <si>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</si>
  <si>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</si>
  <si>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</si>
  <si>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</si>
  <si>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</si>
  <si>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</si>
  <si>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</si>
  <si>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</si>
  <si>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</si>
  <si>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</si>
  <si>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</si>
  <si>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</si>
  <si>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</si>
  <si>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</si>
  <si>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</si>
  <si>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</si>
  <si>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</si>
  <si>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</si>
  <si>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</si>
  <si>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</si>
  <si>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</si>
  <si>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</si>
  <si>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</si>
  <si>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</si>
  <si>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</si>
  <si>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</si>
  <si>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</si>
  <si>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</si>
  <si>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</si>
  <si>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</si>
  <si>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</si>
  <si>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</si>
  <si>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</si>
  <si>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</si>
  <si>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</si>
  <si>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</si>
  <si>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</si>
  <si>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</si>
  <si>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</si>
  <si>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</si>
  <si>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</si>
  <si>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</si>
  <si>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</si>
  <si>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</si>
  <si>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</si>
  <si>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</si>
  <si>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</si>
  <si>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</si>
  <si>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</si>
  <si>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</si>
  <si>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</si>
  <si>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</si>
  <si>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</si>
  <si>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</si>
  <si>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</si>
  <si>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</si>
  <si>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</si>
  <si>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</si>
  <si>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</si>
  <si>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</si>
  <si>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</si>
  <si>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</si>
  <si>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</si>
  <si>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</si>
  <si>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</si>
  <si>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</si>
  <si>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</si>
  <si>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</si>
  <si>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</si>
  <si>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</si>
  <si>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</si>
  <si>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</si>
  <si>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</si>
  <si>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</si>
  <si>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</si>
  <si>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</si>
  <si>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</si>
  <si>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</si>
  <si>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</si>
  <si>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</si>
  <si>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</si>
  <si>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</si>
  <si>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</si>
  <si>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</si>
  <si>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</si>
  <si>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</si>
  <si>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</si>
  <si>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</si>
  <si>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</si>
  <si>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</si>
  <si>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</si>
  <si>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</si>
  <si>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</si>
  <si>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</si>
  <si>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</si>
  <si>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</si>
  <si>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</si>
  <si>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</si>
  <si>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</si>
  <si>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</si>
  <si>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</si>
  <si>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</si>
  <si>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</si>
  <si>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</si>
  <si>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</si>
  <si>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</si>
  <si>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</si>
  <si>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</si>
  <si>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</si>
  <si>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</si>
  <si>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</si>
  <si>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</si>
  <si>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</si>
  <si>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</si>
  <si>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</si>
  <si>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</si>
  <si>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</si>
  <si>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</si>
  <si>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</si>
  <si>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</si>
  <si>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</si>
  <si>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</si>
  <si>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</si>
  <si>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</si>
  <si>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</si>
  <si>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</si>
  <si>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</si>
  <si>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</si>
  <si>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</si>
  <si>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</si>
  <si>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</si>
  <si>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</si>
  <si>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</si>
  <si>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</si>
  <si>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</si>
  <si>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</si>
  <si>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</si>
  <si>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</si>
  <si>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</si>
  <si>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</si>
  <si>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</si>
  <si>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</si>
  <si>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</si>
  <si>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</si>
  <si>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</si>
  <si>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</si>
  <si>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</si>
  <si>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</si>
  <si>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</si>
  <si>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</si>
  <si>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</si>
  <si>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</si>
  <si>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</si>
  <si>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</si>
  <si>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</si>
  <si>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</si>
  <si>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</si>
  <si>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</si>
  <si>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</si>
  <si>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</si>
  <si>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</si>
  <si>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</si>
  <si>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</si>
  <si>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</si>
  <si>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</si>
  <si>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</si>
  <si>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</si>
  <si>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</si>
  <si>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</si>
  <si>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</si>
  <si>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</si>
  <si>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</si>
  <si>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</si>
  <si>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</si>
  <si>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</si>
  <si>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</si>
  <si>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</si>
  <si>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</si>
  <si>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</si>
  <si>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</si>
  <si>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</si>
  <si>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</si>
  <si>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</si>
  <si>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</si>
  <si>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</si>
  <si>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</si>
  <si>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</si>
  <si>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</si>
  <si>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</si>
  <si>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</si>
  <si>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</si>
  <si>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</si>
  <si>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</si>
  <si>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</si>
  <si>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</si>
  <si>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</si>
  <si>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</si>
  <si>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</si>
  <si>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</si>
  <si>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</si>
  <si>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</si>
  <si>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</si>
  <si>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</si>
  <si>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</si>
  <si>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</si>
  <si>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</si>
  <si>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</si>
  <si>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</si>
  <si>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</si>
  <si>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</si>
  <si>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</si>
  <si>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</si>
  <si>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</si>
  <si>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</si>
  <si>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</si>
  <si>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</si>
  <si>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</si>
  <si>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</si>
  <si>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</si>
  <si>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</si>
  <si>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</si>
  <si>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</si>
  <si>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</si>
  <si>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</si>
  <si>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</si>
  <si>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</si>
  <si>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</si>
  <si>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</si>
  <si>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</si>
  <si>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</si>
  <si>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</si>
  <si>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</si>
  <si>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</si>
  <si>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</si>
  <si>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</si>
  <si>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</si>
  <si>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</si>
  <si>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</si>
  <si>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</si>
  <si>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</si>
  <si>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</si>
  <si>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</si>
  <si>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</si>
  <si>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</si>
  <si>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</si>
  <si>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</si>
  <si>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</si>
  <si>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</si>
  <si>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</si>
  <si>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</si>
  <si>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</si>
  <si>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</si>
  <si>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</si>
  <si>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</si>
  <si>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</si>
  <si>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</si>
  <si>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</si>
  <si>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</si>
  <si>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</si>
  <si>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</si>
  <si>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</si>
  <si>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</si>
  <si>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</si>
  <si>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</si>
  <si>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</si>
  <si>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</si>
  <si>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</si>
  <si>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</si>
  <si>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</si>
  <si>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</si>
  <si>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</si>
  <si>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</si>
  <si>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</si>
  <si>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</si>
  <si>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</si>
  <si>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</si>
  <si>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</si>
  <si>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</si>
  <si>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</si>
  <si>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</si>
  <si>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</si>
  <si>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</si>
  <si>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</si>
  <si>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</si>
  <si>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</si>
  <si>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</si>
  <si>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</si>
  <si>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</si>
  <si>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</si>
  <si>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</si>
  <si>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</si>
  <si>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</si>
  <si>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</si>
  <si>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</si>
  <si>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</si>
  <si>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</si>
  <si>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</si>
  <si>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</si>
  <si>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</si>
  <si>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</si>
  <si>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</si>
  <si>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</si>
  <si>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</si>
  <si>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</si>
  <si>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</si>
  <si>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</si>
  <si>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</si>
  <si>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</si>
  <si>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</si>
  <si>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</si>
  <si>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</si>
  <si>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</si>
  <si>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</si>
  <si>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</si>
  <si>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</si>
  <si>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</si>
  <si>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</si>
  <si>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</si>
  <si>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</si>
  <si>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</si>
  <si>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</si>
  <si>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</si>
  <si>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</si>
  <si>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</si>
  <si>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</si>
  <si>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</si>
  <si>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</si>
  <si>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</si>
  <si>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</si>
  <si>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</si>
  <si>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</si>
  <si>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</si>
  <si>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</si>
  <si>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</si>
  <si>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</si>
  <si>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</si>
  <si>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</si>
  <si>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</si>
  <si>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</si>
  <si>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</si>
  <si>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</si>
  <si>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</si>
  <si>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</si>
  <si>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</si>
  <si>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</si>
  <si>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</si>
  <si>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</si>
  <si>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</si>
  <si>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</si>
  <si>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</si>
  <si>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</si>
  <si>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</si>
  <si>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</si>
  <si>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</si>
  <si>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</si>
  <si>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</si>
  <si>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</si>
  <si>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</si>
  <si>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</si>
  <si>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</si>
  <si>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</si>
  <si>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</si>
  <si>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</si>
  <si>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</si>
  <si>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</si>
  <si>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</si>
  <si>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</si>
  <si>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</si>
  <si>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</si>
  <si>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</si>
  <si>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</si>
  <si>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</si>
  <si>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</si>
  <si>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</si>
  <si>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</si>
  <si>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</si>
  <si>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</si>
  <si>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</si>
  <si>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</si>
  <si>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</si>
  <si>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</si>
  <si>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</si>
  <si>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</si>
  <si>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</si>
  <si>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</si>
  <si>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</si>
  <si>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</si>
  <si>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</si>
  <si>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</si>
  <si>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</si>
  <si>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</si>
  <si>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</si>
  <si>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</si>
  <si>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</si>
  <si>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</si>
  <si>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</si>
  <si>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</si>
  <si>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</si>
  <si>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</si>
  <si>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</si>
  <si>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</si>
  <si>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</si>
  <si>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</si>
  <si>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</si>
  <si>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</si>
  <si>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</si>
  <si>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</si>
  <si>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</si>
  <si>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</si>
  <si>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</si>
  <si>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</si>
  <si>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</si>
  <si>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</si>
  <si>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</si>
  <si>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</si>
  <si>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</si>
  <si>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</si>
  <si>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</si>
  <si>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</si>
  <si>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</si>
  <si>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</si>
  <si>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</si>
  <si>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</si>
  <si>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</si>
  <si>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</si>
  <si>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</si>
  <si>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</si>
  <si>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</si>
  <si>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</si>
  <si>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</si>
  <si>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</si>
  <si>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</si>
  <si>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</si>
  <si>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</si>
  <si>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</si>
  <si>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</si>
  <si>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</si>
  <si>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</si>
  <si>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</si>
  <si>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</si>
  <si>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</si>
  <si>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</si>
  <si>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</si>
  <si>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</si>
  <si>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</si>
  <si>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</si>
  <si>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</si>
  <si>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</si>
  <si>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</si>
  <si>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</si>
  <si>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</si>
  <si>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</si>
  <si>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</si>
  <si>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</si>
  <si>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</si>
  <si>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</si>
  <si>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</si>
  <si>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</si>
  <si>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</si>
  <si>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</si>
  <si>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</si>
  <si>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</si>
  <si>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</si>
  <si>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</si>
  <si>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</si>
  <si>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</si>
  <si>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</si>
  <si>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</si>
  <si>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</si>
  <si>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</si>
  <si>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</si>
  <si>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</si>
  <si>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</si>
  <si>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</si>
  <si>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</si>
  <si>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</si>
  <si>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</si>
  <si>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</si>
  <si>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</si>
  <si>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</si>
  <si>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</si>
  <si>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</si>
  <si>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</si>
  <si>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</si>
  <si>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</si>
  <si>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</si>
  <si>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</si>
  <si>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</si>
  <si>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</si>
  <si>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</si>
  <si>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</si>
  <si>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</si>
  <si>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</si>
  <si>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</si>
  <si>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</si>
  <si>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</si>
  <si>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</si>
  <si>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</si>
  <si>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</si>
  <si>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</si>
  <si>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</si>
  <si>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</si>
  <si>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</si>
  <si>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</si>
  <si>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</si>
  <si>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</si>
  <si>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</si>
  <si>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</si>
  <si>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</si>
  <si>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</si>
  <si>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</si>
  <si>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</si>
  <si>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</si>
  <si>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</si>
  <si>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</si>
  <si>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</si>
  <si>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</si>
  <si>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</si>
  <si>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</si>
  <si>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</si>
  <si>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</si>
  <si>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</si>
  <si>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</si>
  <si>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</si>
  <si>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</si>
  <si>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</si>
  <si>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</si>
  <si>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</si>
  <si>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</si>
  <si>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</si>
  <si>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</si>
  <si>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</si>
  <si>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</si>
  <si>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</si>
  <si>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</si>
  <si>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</si>
  <si>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</si>
  <si>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</si>
  <si>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</si>
  <si>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</si>
  <si>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</si>
  <si>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</si>
  <si>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</si>
  <si>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</si>
  <si>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</si>
  <si>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</si>
  <si>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</si>
  <si>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</si>
  <si>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</si>
  <si>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</si>
  <si>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</si>
  <si>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</si>
  <si>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</si>
  <si>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</si>
  <si>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</si>
  <si>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</si>
  <si>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</si>
  <si>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</si>
  <si>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</si>
  <si>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</si>
  <si>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</si>
  <si>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</si>
  <si>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</si>
  <si>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</si>
  <si>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</si>
  <si>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</si>
  <si>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</si>
  <si>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</si>
  <si>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</si>
  <si>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</si>
  <si>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</si>
  <si>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</si>
  <si>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</si>
  <si>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</si>
  <si>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</si>
  <si>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</si>
  <si>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</si>
  <si>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</si>
  <si>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</si>
  <si>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</si>
  <si>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</si>
  <si>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</si>
  <si>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</si>
  <si>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</si>
  <si>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</si>
  <si>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</si>
  <si>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</si>
  <si>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</si>
  <si>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</si>
  <si>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</si>
  <si>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</si>
  <si>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</si>
  <si>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</si>
  <si>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</si>
  <si>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</si>
  <si>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</si>
  <si>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</si>
  <si>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</si>
  <si>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</si>
  <si>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</si>
  <si>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</si>
  <si>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</si>
  <si>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</si>
  <si>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</si>
  <si>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</si>
  <si>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</si>
  <si>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</si>
  <si>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</si>
  <si>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</si>
  <si>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</si>
  <si>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</si>
  <si>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</si>
  <si>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</si>
  <si>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</si>
  <si>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</si>
  <si>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</si>
  <si>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</si>
  <si>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</si>
  <si>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</si>
  <si>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</si>
  <si>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</si>
  <si>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</si>
  <si>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</si>
  <si>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</si>
  <si>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</si>
  <si>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</si>
  <si>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</si>
  <si>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</si>
  <si>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</si>
  <si>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</si>
  <si>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</si>
  <si>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</si>
  <si>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</si>
  <si>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</si>
  <si>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</si>
  <si>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</si>
  <si>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</si>
  <si>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</si>
  <si>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</si>
  <si>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</si>
  <si>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</si>
  <si>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</si>
  <si>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</si>
  <si>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</si>
  <si>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</si>
  <si>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</si>
  <si>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</si>
  <si>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</si>
  <si>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</si>
  <si>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</si>
  <si>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</si>
  <si>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</si>
  <si>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</si>
  <si>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</si>
  <si>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</si>
  <si>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</si>
  <si>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</si>
  <si>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</si>
  <si>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</si>
  <si>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</si>
  <si>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</si>
  <si>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</si>
  <si>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</si>
  <si>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</si>
  <si>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</si>
  <si>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</si>
  <si>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</si>
  <si>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</si>
  <si>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</si>
  <si>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</si>
  <si>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</si>
  <si>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</si>
  <si>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</si>
  <si>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</si>
  <si>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</si>
  <si>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</si>
  <si>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</si>
  <si>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</si>
  <si>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</si>
  <si>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</si>
  <si>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</si>
  <si>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</si>
  <si>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</si>
  <si>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</si>
  <si>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</si>
  <si>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</si>
  <si>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</si>
  <si>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</si>
  <si>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</si>
  <si>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</si>
  <si>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</si>
  <si>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</si>
  <si>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</si>
  <si>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</si>
  <si>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</si>
  <si>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</si>
  <si>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</si>
  <si>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</si>
  <si>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</si>
  <si>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</si>
  <si>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</si>
  <si>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</si>
  <si>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</si>
  <si>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</si>
  <si>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</si>
  <si>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</si>
  <si>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</si>
  <si>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</si>
  <si>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</si>
  <si>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</si>
  <si>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</si>
  <si>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</si>
  <si>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</si>
  <si>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</si>
  <si>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</si>
  <si>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</si>
  <si>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</si>
  <si>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</si>
  <si>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</si>
  <si>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</si>
  <si>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</si>
  <si>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</si>
  <si>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</si>
  <si>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</si>
  <si>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</si>
  <si>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</si>
  <si>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</si>
  <si>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</si>
  <si>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</si>
  <si>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</si>
  <si>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</si>
  <si>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</si>
  <si>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</si>
  <si>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</si>
  <si>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</si>
  <si>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</si>
  <si>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</si>
  <si>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</si>
  <si>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</si>
  <si>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</si>
  <si>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</si>
  <si>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</si>
  <si>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</si>
  <si>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</si>
  <si>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</si>
  <si>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</si>
  <si>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</si>
  <si>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</si>
  <si>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</si>
  <si>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</si>
  <si>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</si>
  <si>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</si>
  <si>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</si>
  <si>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</si>
  <si>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</si>
  <si>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</si>
  <si>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</si>
  <si>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</si>
  <si>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</si>
  <si>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</si>
  <si>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</si>
  <si>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</si>
  <si>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</si>
  <si>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</si>
  <si>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</si>
  <si>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</si>
  <si>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</si>
  <si>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</si>
  <si>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</si>
  <si>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</si>
  <si>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</si>
  <si>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</si>
  <si>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</si>
  <si>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</si>
  <si>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</si>
  <si>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</si>
  <si>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</si>
  <si>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</si>
  <si>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</si>
  <si>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</si>
  <si>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</si>
  <si>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</si>
  <si>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</si>
  <si>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</si>
  <si>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</si>
  <si>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</si>
  <si>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</si>
  <si>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</si>
  <si>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</si>
  <si>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</si>
  <si>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</si>
  <si>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</si>
  <si>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</si>
  <si>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</si>
  <si>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</si>
  <si>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</si>
  <si>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</si>
  <si>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</si>
  <si>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</si>
  <si>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</si>
  <si>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</si>
  <si>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</si>
  <si>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</si>
  <si>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</si>
  <si>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</si>
  <si>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</si>
  <si>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</si>
  <si>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</si>
  <si>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</si>
  <si>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</si>
  <si>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</si>
  <si>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</si>
  <si>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</si>
  <si>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</si>
  <si>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</si>
  <si>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</si>
  <si>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</si>
  <si>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</si>
  <si>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</si>
  <si>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</si>
  <si>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</si>
  <si>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</si>
  <si>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</si>
  <si>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</si>
  <si>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</si>
  <si>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</si>
  <si>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</si>
  <si>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</si>
  <si>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</si>
  <si>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</si>
  <si>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</si>
  <si>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</si>
  <si>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</si>
  <si>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</si>
  <si>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</si>
  <si>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</si>
  <si>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</si>
  <si>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</si>
  <si>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</si>
  <si>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</si>
  <si>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</si>
  <si>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</si>
  <si>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</si>
  <si>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</si>
  <si>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</si>
  <si>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</si>
  <si>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</si>
  <si>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</si>
  <si>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</si>
  <si>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</si>
  <si>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</si>
  <si>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</si>
  <si>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</si>
  <si>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</si>
  <si>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</si>
  <si>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</si>
  <si>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</si>
  <si>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</si>
  <si>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</si>
  <si>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</si>
  <si>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</si>
  <si>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</si>
  <si>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</si>
  <si>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</si>
  <si>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</si>
  <si>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</si>
  <si>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</si>
  <si>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</si>
  <si>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</si>
  <si>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</si>
  <si>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</si>
  <si>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</si>
  <si>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</si>
  <si>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</si>
  <si>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</si>
  <si>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</si>
  <si>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</si>
  <si>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</si>
  <si>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</si>
  <si>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</si>
  <si>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</si>
  <si>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</si>
  <si>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</si>
  <si>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</si>
  <si>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</si>
  <si>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</si>
  <si>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</si>
  <si>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</si>
  <si>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</si>
  <si>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</si>
  <si>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</si>
  <si>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</si>
  <si>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</si>
  <si>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</si>
  <si>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</si>
  <si>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</si>
  <si>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</si>
  <si>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</si>
  <si>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</si>
  <si>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</si>
  <si>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</si>
  <si>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</si>
  <si>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</si>
  <si>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</si>
  <si>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</si>
  <si>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</si>
  <si>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</si>
  <si>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</si>
  <si>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</si>
  <si>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</si>
  <si>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</si>
  <si>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</si>
  <si>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</si>
  <si>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</si>
  <si>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</si>
  <si>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</si>
  <si>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</si>
  <si>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</si>
  <si>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</si>
  <si>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</si>
  <si>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</si>
  <si>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</si>
  <si>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</si>
  <si>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</si>
  <si>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</si>
  <si>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</si>
  <si>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</si>
  <si>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</si>
  <si>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</si>
  <si>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</si>
  <si>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</si>
  <si>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</si>
  <si>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</si>
  <si>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</si>
  <si>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</si>
  <si>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</si>
  <si>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</si>
  <si>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</si>
  <si>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</si>
  <si>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</si>
  <si>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</si>
  <si>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</si>
  <si>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</si>
  <si>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</si>
  <si>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</si>
  <si>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</si>
  <si>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</si>
  <si>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</si>
  <si>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</si>
  <si>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</si>
  <si>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</si>
  <si>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</si>
  <si>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</si>
  <si>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</si>
  <si>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</si>
  <si>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</si>
  <si>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</si>
  <si>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</si>
  <si>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</si>
  <si>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</si>
  <si>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</si>
  <si>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</si>
  <si>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</si>
  <si>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</si>
  <si>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</si>
  <si>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</si>
  <si>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</si>
  <si>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</si>
  <si>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</si>
  <si>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</si>
  <si>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</si>
  <si>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</si>
  <si>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</si>
  <si>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</si>
  <si>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</si>
  <si>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</si>
  <si>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</si>
  <si>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</si>
  <si>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</si>
  <si>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</si>
  <si>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</si>
  <si>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</si>
  <si>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</si>
  <si>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</si>
  <si>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</si>
  <si>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</si>
  <si>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</si>
  <si>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</si>
  <si>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</si>
  <si>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</si>
  <si>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</si>
  <si>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</si>
  <si>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</si>
  <si>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</si>
  <si>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</si>
  <si>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</si>
  <si>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</si>
  <si>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</si>
  <si>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</si>
  <si>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</si>
  <si>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</si>
  <si>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</si>
  <si>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</si>
  <si>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</si>
  <si>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</si>
  <si>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</si>
  <si>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</si>
  <si>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</si>
  <si>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</si>
  <si>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</si>
  <si>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</si>
  <si>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</si>
  <si>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</si>
  <si>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</si>
  <si>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</si>
  <si>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</si>
  <si>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</si>
  <si>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</si>
  <si>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</si>
  <si>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</si>
  <si>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</si>
  <si>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</si>
  <si>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</si>
  <si>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</si>
  <si>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</si>
  <si>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</si>
  <si>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</si>
  <si>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</si>
  <si>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</si>
  <si>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</si>
  <si>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</si>
  <si>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</si>
  <si>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</si>
  <si>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</si>
  <si>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</si>
  <si>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</si>
  <si>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</si>
  <si>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</si>
  <si>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</si>
  <si>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</si>
  <si>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</si>
  <si>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</si>
  <si>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</si>
  <si>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</si>
  <si>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</si>
  <si>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</si>
  <si>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</si>
  <si>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</si>
  <si>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</si>
  <si>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</si>
  <si>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</si>
  <si>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</si>
  <si>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</si>
  <si>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</si>
  <si>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</si>
  <si>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</si>
  <si>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</si>
  <si>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</si>
  <si>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</si>
  <si>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</si>
  <si>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</si>
  <si>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</si>
  <si>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</si>
  <si>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</si>
  <si>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</si>
  <si>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</si>
  <si>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</si>
  <si>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</si>
  <si>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</si>
  <si>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</si>
  <si>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</si>
  <si>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</si>
  <si>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</si>
  <si>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</si>
  <si>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</si>
  <si>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</si>
  <si>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</si>
  <si>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</si>
  <si>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</si>
  <si>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</si>
  <si>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</si>
  <si>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</si>
  <si>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</si>
  <si>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</si>
  <si>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</si>
  <si>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</si>
  <si>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</si>
  <si>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</si>
  <si>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</si>
  <si>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</si>
  <si>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</si>
  <si>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</si>
  <si>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</si>
  <si>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</si>
  <si>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</si>
  <si>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</si>
  <si>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</si>
  <si>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</si>
  <si>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</si>
  <si>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</si>
  <si>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</si>
  <si>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</si>
  <si>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</si>
  <si>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</si>
  <si>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</si>
  <si>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</si>
  <si>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</si>
  <si>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</si>
  <si>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</si>
  <si>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</si>
  <si>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</si>
  <si>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</si>
  <si>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</si>
  <si>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</si>
  <si>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</si>
  <si>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</si>
  <si>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</si>
  <si>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</si>
  <si>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</si>
  <si>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</si>
  <si>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</si>
  <si>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</si>
  <si>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</si>
  <si>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</si>
  <si>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</si>
  <si>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</si>
  <si>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</si>
  <si>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</si>
  <si>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</si>
  <si>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</si>
  <si>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</si>
  <si>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</si>
  <si>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</si>
  <si>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</si>
  <si>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</si>
  <si>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</si>
  <si>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</si>
  <si>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</si>
  <si>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</si>
  <si>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</si>
  <si>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</si>
  <si>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</si>
  <si>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</si>
  <si>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</si>
  <si>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</si>
  <si>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</si>
  <si>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</si>
  <si>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</si>
  <si>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</si>
  <si>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</si>
  <si>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</si>
  <si>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</si>
  <si>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</si>
  <si>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</si>
  <si>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</si>
  <si>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</si>
  <si>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</si>
  <si>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</si>
  <si>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</si>
  <si>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</si>
  <si>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</si>
  <si>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</si>
  <si>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</si>
  <si>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</si>
  <si>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</si>
  <si>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</si>
  <si>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</si>
  <si>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</si>
  <si>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</si>
  <si>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</si>
  <si>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</si>
  <si>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</si>
  <si>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</si>
  <si>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</si>
  <si>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</si>
  <si>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</si>
  <si>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</si>
  <si>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</si>
  <si>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</si>
  <si>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</si>
  <si>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</si>
  <si>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</si>
  <si>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</si>
  <si>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</si>
  <si>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</si>
  <si>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</si>
  <si>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</si>
  <si>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</si>
  <si>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</si>
  <si>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</si>
  <si>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</si>
  <si>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</si>
  <si>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</si>
  <si>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</si>
  <si>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</si>
  <si>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</si>
  <si>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</si>
  <si>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</si>
  <si>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</si>
  <si>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</si>
  <si>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</si>
  <si>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</si>
  <si>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</si>
  <si>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</si>
  <si>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</si>
  <si>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</si>
  <si>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</si>
  <si>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</si>
  <si>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</si>
  <si>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</si>
  <si>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</si>
  <si>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</si>
  <si>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</si>
  <si>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</si>
  <si>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</si>
  <si>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</si>
  <si>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</si>
  <si>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</si>
  <si>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</si>
  <si>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</si>
  <si>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</si>
  <si>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</si>
  <si>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</si>
  <si>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</si>
  <si>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</si>
  <si>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</si>
  <si>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</si>
  <si>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</si>
  <si>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</si>
  <si>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</si>
  <si>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</si>
  <si>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</si>
  <si>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</si>
  <si>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</si>
  <si>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</si>
  <si>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</si>
  <si>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</si>
  <si>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</si>
  <si>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</si>
  <si>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</si>
  <si>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</si>
  <si>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</si>
  <si>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</si>
  <si>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</si>
  <si>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</si>
  <si>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</si>
  <si>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</si>
  <si>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</si>
  <si>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</si>
  <si>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</si>
  <si>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</si>
  <si>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</si>
  <si>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</si>
  <si>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</si>
  <si>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</si>
  <si>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</si>
  <si>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</si>
  <si>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</si>
  <si>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</si>
  <si>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</si>
  <si>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</si>
  <si>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</si>
  <si>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</si>
  <si>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</si>
  <si>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</si>
  <si>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</si>
  <si>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</si>
  <si>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</si>
  <si>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</si>
  <si>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</si>
  <si>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</si>
  <si>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</si>
  <si>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</si>
  <si>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</si>
  <si>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</si>
  <si>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</si>
  <si>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</si>
  <si>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</si>
  <si>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</si>
  <si>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</si>
  <si>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</si>
  <si>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</si>
  <si>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</si>
  <si>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</si>
  <si>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</si>
  <si>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</si>
  <si>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</si>
  <si>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</si>
  <si>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</si>
  <si>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</si>
  <si>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</si>
  <si>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</si>
  <si>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</si>
  <si>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</si>
  <si>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</si>
  <si>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</si>
  <si>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</si>
  <si>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</si>
  <si>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</si>
  <si>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</si>
  <si>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</si>
  <si>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</si>
  <si>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</si>
  <si>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</si>
  <si>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</si>
  <si>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</si>
  <si>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</si>
  <si>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</si>
  <si>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</si>
  <si>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</si>
  <si>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</si>
  <si>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</si>
  <si>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</si>
  <si>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</si>
  <si>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</si>
  <si>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</si>
  <si>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</si>
  <si>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</si>
  <si>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</si>
  <si>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</si>
  <si>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</si>
  <si>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</si>
  <si>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</si>
  <si>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</si>
  <si>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</si>
  <si>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</si>
  <si>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</si>
  <si>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</si>
  <si>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</si>
  <si>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</si>
  <si>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</si>
  <si>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</si>
  <si>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</si>
  <si>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</si>
  <si>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</si>
  <si>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</si>
  <si>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</si>
  <si>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</si>
  <si>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</si>
  <si>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</si>
  <si>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</si>
  <si>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</si>
  <si>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</si>
  <si>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</si>
  <si>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</si>
  <si>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</si>
  <si>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</si>
  <si>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</si>
  <si>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</si>
  <si>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</si>
  <si>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</si>
  <si>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</si>
  <si>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</si>
  <si>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</si>
  <si>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</si>
  <si>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</si>
  <si>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</si>
  <si>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</si>
  <si>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</si>
  <si>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</si>
  <si>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</si>
  <si>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</si>
  <si>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</si>
  <si>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</si>
  <si>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</si>
  <si>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</si>
  <si>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</si>
  <si>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</si>
  <si>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</si>
  <si>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</si>
  <si>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</si>
  <si>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</si>
  <si>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</si>
  <si>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</si>
  <si>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</si>
  <si>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</si>
  <si>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</si>
  <si>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</si>
  <si>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</si>
  <si>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</si>
  <si>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</si>
  <si>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</si>
  <si>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</si>
  <si>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</si>
  <si>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</si>
  <si>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</si>
  <si>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</si>
  <si>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</si>
  <si>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</si>
  <si>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</si>
  <si>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</si>
  <si>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</si>
  <si>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</si>
  <si>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</si>
  <si>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</si>
  <si>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</si>
  <si>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</si>
  <si>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</si>
  <si>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</si>
  <si>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</si>
  <si>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</si>
  <si>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</si>
  <si>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</si>
  <si>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</si>
  <si>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</si>
  <si>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</si>
  <si>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</si>
  <si>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</si>
  <si>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</si>
  <si>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</si>
  <si>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</si>
  <si>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</si>
  <si>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</si>
  <si>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</si>
  <si>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</si>
  <si>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</si>
  <si>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</si>
  <si>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</si>
  <si>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</si>
  <si>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</si>
  <si>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</si>
  <si>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</si>
  <si>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</si>
  <si>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</si>
  <si>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</si>
  <si>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</si>
  <si>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</si>
  <si>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</si>
  <si>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</si>
  <si>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</si>
  <si>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</si>
  <si>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</si>
  <si>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</si>
  <si>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</si>
  <si>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</si>
  <si>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</si>
  <si>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</si>
  <si>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</si>
  <si>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</si>
  <si>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</si>
  <si>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</si>
  <si>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</si>
  <si>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</si>
  <si>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</si>
  <si>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</si>
  <si>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</si>
  <si>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</si>
  <si>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</si>
  <si>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</si>
  <si>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</si>
  <si>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</si>
  <si>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</si>
  <si>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</si>
  <si>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</si>
  <si>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</si>
  <si>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</si>
  <si>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</si>
  <si>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</si>
  <si>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</si>
  <si>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</si>
  <si>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</si>
  <si>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</si>
  <si>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</si>
  <si>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</si>
  <si>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</si>
  <si>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</si>
  <si>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</si>
  <si>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</si>
  <si>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</si>
  <si>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</si>
  <si>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</si>
  <si>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</si>
  <si>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</si>
  <si>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</si>
  <si>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</si>
  <si>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</si>
  <si>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</si>
  <si>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</si>
  <si>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</si>
  <si>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</si>
  <si>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</si>
  <si>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</si>
  <si>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</si>
  <si>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</si>
  <si>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</si>
  <si>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</si>
  <si>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</si>
  <si>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</si>
  <si>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</si>
  <si>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</si>
  <si>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</si>
  <si>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</si>
  <si>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</si>
  <si>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</si>
  <si>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</si>
  <si>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</si>
  <si>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</si>
  <si>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</si>
  <si>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</si>
  <si>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</si>
  <si>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</si>
  <si>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</si>
  <si>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</si>
  <si>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</si>
  <si>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</si>
  <si>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</si>
  <si>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</si>
  <si>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</si>
  <si>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</si>
  <si>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</si>
  <si>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</si>
  <si>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</si>
  <si>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</si>
  <si>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</si>
  <si>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</si>
  <si>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</si>
  <si>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</si>
  <si>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</si>
  <si>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</si>
  <si>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</si>
  <si>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</si>
  <si>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</si>
  <si>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</si>
  <si>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</si>
  <si>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</si>
  <si>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</si>
  <si>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</si>
  <si>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</si>
  <si>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</si>
  <si>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</si>
  <si>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</si>
  <si>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</si>
  <si>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</si>
  <si>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</si>
  <si>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</si>
  <si>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</si>
  <si>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</si>
  <si>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</si>
  <si>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</si>
  <si>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</si>
  <si>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</si>
  <si>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</si>
  <si>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</si>
  <si>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</si>
  <si>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</si>
  <si>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</si>
  <si>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</si>
  <si>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</si>
  <si>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</si>
  <si>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</si>
  <si>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</si>
  <si>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</si>
  <si>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</si>
  <si>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</si>
  <si>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</si>
  <si>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</si>
  <si>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</si>
  <si>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</si>
  <si>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</si>
  <si>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</si>
  <si>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</si>
  <si>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</si>
  <si>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</si>
  <si>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</si>
  <si>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</si>
  <si>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</si>
  <si>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</si>
  <si>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</si>
  <si>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</si>
  <si>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</si>
  <si>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</si>
  <si>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</si>
  <si>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</si>
  <si>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</si>
  <si>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</si>
  <si>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</si>
  <si>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</si>
  <si>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</si>
  <si>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</si>
  <si>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</si>
  <si>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</si>
  <si>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</si>
  <si>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</si>
  <si>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</si>
  <si>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</si>
  <si>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</si>
  <si>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</si>
  <si>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</si>
  <si>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</si>
  <si>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</si>
  <si>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</si>
  <si>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</si>
  <si>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</si>
  <si>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</si>
  <si>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</si>
  <si>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</si>
  <si>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</si>
  <si>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</si>
  <si>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</si>
  <si>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</si>
  <si>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</si>
  <si>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</si>
  <si>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</si>
  <si>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</si>
  <si>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</si>
  <si>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</si>
  <si>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</si>
  <si>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</si>
  <si>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</si>
  <si>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</si>
  <si>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</si>
  <si>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</si>
  <si>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</si>
  <si>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</si>
  <si>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</si>
  <si>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</si>
  <si>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</si>
  <si>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</si>
  <si>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</si>
  <si>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</si>
  <si>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</si>
  <si>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</si>
  <si>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</si>
  <si>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</si>
  <si>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</si>
  <si>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</si>
  <si>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</si>
  <si>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</si>
  <si>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</si>
  <si>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</si>
  <si>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</si>
  <si>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</si>
  <si>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</si>
  <si>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</si>
  <si>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</si>
  <si>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</si>
  <si>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</si>
  <si>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</si>
  <si>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</si>
  <si>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</si>
  <si>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</si>
  <si>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</si>
  <si>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</si>
  <si>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</si>
  <si>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</si>
  <si>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</si>
  <si>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</si>
  <si>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</si>
  <si>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</si>
  <si>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</si>
  <si>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</si>
  <si>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</si>
  <si>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</si>
  <si>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</si>
  <si>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</si>
  <si>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</si>
  <si>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</si>
  <si>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</si>
  <si>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</si>
  <si>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</si>
  <si>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</si>
  <si>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</si>
  <si>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</si>
  <si>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</si>
  <si>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</si>
  <si>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</si>
  <si>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</si>
  <si>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</si>
  <si>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</si>
  <si>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</si>
  <si>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</si>
  <si>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</si>
  <si>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</si>
  <si>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</si>
  <si>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</si>
  <si>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</si>
  <si>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</si>
  <si>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</si>
  <si>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</si>
  <si>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</si>
  <si>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</si>
  <si>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</si>
  <si>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</si>
  <si>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</si>
  <si>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</si>
  <si>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</si>
  <si>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</si>
  <si>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</si>
  <si>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</si>
  <si>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</si>
  <si>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</si>
  <si>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</si>
  <si>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</si>
  <si>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</si>
  <si>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</si>
  <si>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</si>
  <si>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</si>
  <si>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</si>
  <si>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</si>
  <si>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</si>
  <si>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</si>
  <si>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</si>
  <si>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</si>
  <si>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</si>
  <si>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</si>
  <si>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</si>
  <si>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</si>
  <si>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</si>
  <si>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</si>
  <si>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</si>
  <si>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</si>
  <si>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</si>
  <si>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</si>
  <si>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</si>
  <si>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</si>
  <si>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</si>
  <si>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</si>
  <si>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</si>
  <si>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</si>
  <si>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</si>
  <si>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</si>
  <si>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</si>
  <si>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</si>
  <si>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</si>
  <si>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</si>
  <si>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</si>
  <si>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</si>
  <si>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</si>
  <si>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</si>
  <si>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</si>
  <si>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</si>
  <si>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</si>
  <si>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</si>
  <si>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</si>
  <si>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</si>
  <si>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</si>
  <si>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</si>
  <si>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</si>
  <si>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</si>
  <si>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</si>
  <si>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</si>
  <si>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</si>
  <si>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</si>
  <si>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</si>
  <si>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</si>
  <si>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</si>
  <si>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</si>
  <si>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</si>
  <si>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</si>
  <si>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</si>
  <si>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</si>
  <si>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</si>
  <si>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</si>
  <si>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</si>
  <si>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</si>
  <si>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</si>
  <si>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</si>
  <si>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</si>
  <si>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</si>
  <si>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</si>
  <si>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</si>
  <si>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</si>
  <si>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</si>
  <si>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</si>
  <si>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</si>
  <si>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</si>
  <si>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</si>
  <si>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</si>
  <si>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</si>
  <si>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</si>
  <si>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</si>
  <si>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</si>
  <si>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</si>
  <si>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</si>
  <si>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</si>
  <si>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</si>
  <si>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</si>
  <si>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</si>
  <si>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</si>
  <si>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</si>
  <si>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</si>
  <si>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</si>
  <si>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</si>
  <si>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</si>
  <si>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</si>
  <si>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</si>
  <si>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</si>
  <si>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</si>
  <si>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</si>
  <si>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</si>
  <si>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</si>
  <si>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</si>
  <si>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</si>
  <si>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</si>
  <si>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</si>
  <si>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</si>
  <si>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</si>
  <si>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</si>
  <si>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</si>
  <si>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</si>
  <si>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</si>
  <si>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</si>
  <si>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</si>
  <si>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</si>
  <si>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</si>
  <si>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</si>
  <si>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</si>
  <si>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</si>
  <si>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</si>
  <si>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</si>
  <si>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</si>
  <si>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</si>
  <si>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</si>
  <si>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</si>
  <si>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</si>
  <si>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</si>
  <si>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</si>
  <si>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</si>
  <si>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</si>
  <si>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</si>
  <si>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</si>
  <si>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</si>
  <si>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</si>
  <si>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</si>
  <si>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</si>
  <si>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</si>
  <si>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</si>
  <si>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</si>
  <si>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</si>
  <si>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</si>
  <si>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</si>
  <si>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</si>
  <si>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</si>
  <si>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</si>
  <si>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</si>
  <si>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</si>
  <si>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</si>
  <si>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</si>
  <si>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</si>
  <si>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</si>
  <si>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</si>
  <si>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</si>
  <si>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</si>
  <si>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</si>
  <si>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</si>
  <si>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</si>
  <si>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</si>
  <si>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</si>
  <si>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</si>
  <si>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</si>
  <si>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</si>
  <si>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</si>
  <si>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</si>
  <si>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</si>
  <si>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</si>
  <si>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</si>
  <si>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</si>
  <si>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</si>
  <si>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</si>
  <si>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</si>
  <si>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</si>
  <si>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</si>
  <si>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</si>
  <si>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</si>
  <si>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</si>
  <si>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</si>
  <si>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</si>
  <si>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</si>
  <si>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</si>
  <si>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</si>
  <si>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</si>
  <si>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</si>
  <si>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</si>
  <si>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</si>
  <si>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</si>
  <si>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</si>
  <si>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</si>
  <si>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</si>
  <si>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</si>
  <si>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</si>
  <si>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</si>
  <si>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</si>
  <si>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</si>
  <si>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</si>
  <si>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</si>
  <si>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</si>
  <si>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</si>
  <si>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</si>
  <si>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</si>
  <si>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</si>
  <si>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</si>
  <si>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</si>
  <si>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</si>
  <si>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</si>
  <si>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</si>
  <si>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</si>
  <si>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</si>
  <si>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</si>
  <si>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</si>
  <si>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</si>
  <si>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</si>
  <si>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</si>
  <si>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</si>
  <si>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</si>
  <si>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</si>
  <si>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</si>
  <si>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</si>
  <si>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</si>
  <si>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</si>
  <si>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</si>
  <si>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</si>
  <si>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</si>
  <si>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</si>
  <si>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</si>
  <si>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</si>
  <si>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</si>
  <si>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</si>
  <si>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</si>
  <si>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</si>
  <si>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</si>
  <si>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</si>
  <si>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</si>
  <si>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</si>
  <si>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</si>
  <si>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</si>
  <si>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</si>
  <si>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</si>
  <si>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</si>
  <si>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</si>
  <si>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</si>
  <si>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</si>
  <si>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</si>
  <si>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</si>
  <si>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</si>
  <si>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</si>
  <si>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</si>
  <si>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</si>
  <si>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</si>
  <si>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</si>
  <si>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</si>
  <si>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</si>
  <si>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</si>
  <si>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</si>
  <si>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</si>
  <si>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</si>
  <si>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</si>
  <si>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</si>
  <si>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</si>
  <si>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</si>
  <si>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</si>
  <si>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</si>
  <si>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</si>
  <si>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</si>
  <si>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</si>
  <si>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</si>
  <si>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</si>
  <si>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</si>
  <si>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</si>
  <si>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</si>
  <si>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</si>
  <si>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</si>
  <si>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</si>
  <si>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</si>
  <si>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</si>
  <si>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</si>
  <si>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</si>
  <si>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</si>
  <si>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</si>
  <si>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</si>
  <si>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</si>
  <si>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</si>
  <si>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</si>
  <si>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</si>
  <si>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</si>
  <si>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</si>
  <si>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</si>
  <si>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</si>
  <si>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</si>
  <si>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</si>
  <si>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</si>
  <si>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</si>
  <si>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</si>
  <si>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</si>
  <si>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</si>
  <si>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</si>
  <si>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</si>
  <si>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</si>
  <si>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</si>
  <si>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</si>
  <si>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</si>
  <si>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</si>
  <si>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</si>
  <si>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</si>
  <si>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</si>
  <si>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</si>
  <si>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</si>
  <si>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</si>
  <si>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</si>
  <si>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</si>
  <si>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</si>
  <si>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</si>
  <si>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</si>
  <si>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</si>
  <si>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</si>
  <si>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</si>
  <si>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</si>
  <si>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</si>
  <si>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</si>
  <si>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</si>
  <si>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</si>
  <si>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</si>
  <si>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</si>
  <si>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</si>
  <si>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</si>
  <si>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</si>
  <si>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</si>
  <si>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</si>
  <si>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</si>
  <si>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</si>
  <si>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</si>
  <si>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</si>
  <si>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</si>
  <si>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</si>
  <si>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</si>
  <si>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</si>
  <si>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</si>
  <si>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</si>
  <si>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</si>
  <si>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</si>
  <si>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</si>
  <si>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</si>
  <si>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</si>
  <si>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</si>
  <si>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</si>
  <si>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</si>
  <si>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</si>
  <si>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</si>
  <si>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</si>
  <si>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</si>
  <si>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</si>
  <si>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</si>
  <si>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</si>
  <si>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</si>
  <si>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</si>
  <si>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</si>
  <si>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</si>
  <si>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</si>
  <si>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</si>
  <si>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</si>
  <si>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</si>
  <si>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</si>
  <si>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</si>
  <si>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</si>
  <si>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</si>
  <si>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</si>
  <si>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</si>
  <si>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</si>
  <si>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</si>
  <si>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</si>
  <si>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</si>
  <si>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</si>
  <si>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</si>
  <si>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</si>
  <si>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</si>
  <si>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</si>
  <si>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</si>
  <si>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</si>
  <si>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</si>
  <si>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</si>
  <si>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</si>
  <si>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</si>
  <si>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</si>
  <si>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</si>
  <si>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</si>
  <si>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</si>
  <si>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</si>
  <si>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</si>
  <si>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</si>
  <si>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</si>
  <si>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</si>
  <si>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</si>
  <si>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</si>
  <si>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</si>
  <si>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</si>
  <si>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</si>
  <si>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</si>
  <si>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</si>
  <si>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</si>
  <si>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</si>
  <si>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</si>
  <si>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</si>
  <si>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</si>
  <si>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</si>
  <si>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</si>
  <si>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</si>
  <si>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</si>
  <si>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</si>
  <si>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</si>
  <si>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</si>
  <si>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</si>
  <si>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</si>
  <si>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</si>
  <si>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</si>
  <si>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</si>
  <si>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</si>
  <si>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</si>
  <si>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</si>
  <si>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</si>
  <si>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</si>
  <si>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</si>
  <si>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</si>
  <si>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</si>
  <si>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</si>
  <si>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</si>
  <si>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</si>
  <si>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</si>
  <si>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</si>
  <si>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</si>
  <si>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</si>
  <si>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</si>
  <si>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</si>
  <si>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</si>
  <si>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</si>
  <si>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</si>
  <si>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</si>
  <si>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</si>
  <si>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</si>
  <si>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</si>
  <si>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</si>
  <si>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</si>
  <si>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</si>
  <si>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</si>
  <si>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</si>
  <si>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</si>
  <si>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</si>
  <si>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</si>
  <si>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</si>
  <si>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</si>
  <si>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</si>
  <si>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</si>
  <si>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</si>
  <si>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</si>
  <si>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</si>
  <si>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</si>
  <si>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</si>
  <si>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</si>
  <si>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</si>
  <si>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</si>
  <si>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</si>
  <si>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</si>
  <si>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</si>
  <si>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</si>
  <si>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</si>
  <si>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</si>
  <si>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</si>
  <si>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</si>
  <si>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</si>
  <si>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</si>
  <si>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</si>
  <si>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</si>
  <si>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</si>
  <si>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</si>
  <si>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</si>
  <si>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</si>
  <si>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</si>
  <si>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</si>
  <si>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</si>
  <si>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</si>
  <si>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</si>
  <si>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</si>
  <si>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</si>
  <si>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</si>
  <si>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</si>
  <si>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</si>
  <si>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</si>
  <si>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</si>
  <si>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</si>
  <si>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</si>
  <si>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</si>
  <si>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</si>
  <si>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</si>
  <si>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</si>
  <si>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</si>
  <si>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</si>
  <si>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</si>
  <si>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</si>
  <si>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</si>
  <si>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</si>
  <si>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</si>
  <si>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</si>
  <si>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</si>
  <si>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</si>
  <si>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</si>
  <si>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</si>
  <si>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</si>
  <si>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</si>
  <si>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</si>
  <si>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</si>
  <si>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</si>
  <si>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</si>
  <si>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</si>
  <si>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</si>
  <si>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</si>
  <si>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</si>
  <si>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</si>
  <si>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</si>
  <si>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</si>
  <si>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</si>
  <si>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</si>
  <si>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</si>
  <si>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</si>
  <si>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</si>
  <si>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</si>
  <si>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</si>
  <si>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</si>
  <si>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</si>
  <si>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</si>
  <si>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</si>
  <si>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</si>
  <si>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</si>
  <si>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</si>
  <si>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</si>
  <si>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</si>
  <si>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</si>
  <si>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</si>
  <si>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</si>
  <si>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</si>
  <si>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</si>
  <si>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</si>
  <si>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</si>
  <si>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</si>
  <si>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</si>
  <si>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</si>
  <si>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</si>
  <si>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</si>
  <si>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</si>
  <si>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</si>
  <si>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</si>
  <si>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</si>
  <si>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</si>
  <si>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</si>
  <si>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</si>
  <si>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</si>
  <si>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</si>
  <si>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</si>
  <si>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</si>
  <si>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</si>
  <si>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</si>
  <si>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</si>
  <si>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</si>
  <si>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</si>
  <si>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</si>
  <si>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</si>
  <si>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</si>
  <si>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</si>
  <si>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</si>
  <si>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</si>
  <si>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</si>
  <si>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</si>
  <si>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</si>
  <si>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</si>
  <si>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</si>
  <si>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</si>
  <si>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</si>
  <si>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</si>
  <si>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</si>
  <si>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</si>
  <si>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</si>
  <si>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</si>
  <si>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</si>
  <si>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</si>
  <si>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</si>
  <si>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</si>
  <si>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</si>
  <si>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</si>
  <si>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</si>
  <si>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</si>
  <si>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</si>
  <si>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</si>
  <si>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</si>
  <si>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</si>
  <si>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</si>
  <si>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</si>
  <si>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</si>
  <si>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</si>
  <si>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</si>
  <si>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</si>
  <si>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</si>
  <si>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</si>
  <si>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</si>
  <si>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</si>
  <si>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</si>
  <si>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</si>
  <si>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</si>
  <si>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</si>
  <si>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</si>
  <si>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</si>
  <si>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</si>
  <si>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</si>
  <si>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</si>
  <si>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</si>
  <si>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</si>
  <si>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</si>
  <si>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</si>
  <si>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</si>
  <si>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</si>
  <si>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</si>
  <si>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</si>
  <si>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</si>
  <si>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</si>
  <si>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</si>
  <si>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</si>
  <si>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</si>
  <si>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</si>
  <si>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</si>
  <si>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</si>
  <si>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</si>
  <si>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</si>
  <si>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</si>
  <si>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</si>
  <si>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</si>
  <si>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</si>
  <si>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</si>
  <si>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</si>
  <si>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</si>
  <si>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</si>
  <si>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</si>
  <si>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</si>
  <si>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</si>
  <si>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</si>
  <si>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</si>
  <si>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</si>
  <si>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</si>
  <si>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</si>
  <si>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</si>
  <si>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</si>
  <si>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</si>
  <si>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</si>
  <si>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</si>
  <si>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</si>
  <si>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</si>
  <si>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</si>
  <si>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</si>
  <si>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</si>
  <si>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</si>
  <si>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</si>
  <si>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</si>
  <si>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</si>
  <si>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</si>
  <si>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</si>
  <si>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</si>
  <si>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</si>
  <si>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</si>
  <si>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</si>
  <si>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</si>
  <si>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</si>
  <si>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</si>
  <si>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</si>
  <si>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</si>
  <si>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</si>
  <si>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</si>
  <si>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</si>
  <si>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</si>
  <si>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</si>
  <si>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</si>
  <si>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</si>
  <si>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</si>
  <si>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</si>
  <si>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</si>
  <si>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</si>
  <si>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</si>
  <si>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</si>
  <si>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</si>
  <si>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</si>
  <si>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</si>
  <si>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</si>
  <si>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</si>
  <si>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</si>
  <si>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</si>
  <si>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</si>
  <si>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</si>
  <si>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</si>
  <si>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</si>
  <si>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</si>
  <si>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</si>
  <si>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</si>
  <si>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</si>
  <si>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</si>
  <si>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</si>
  <si>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</si>
  <si>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</si>
  <si>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</si>
  <si>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</si>
  <si>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</si>
  <si>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</si>
  <si>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</si>
  <si>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</si>
  <si>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</si>
  <si>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</si>
  <si>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</si>
  <si>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</si>
  <si>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</si>
  <si>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</si>
  <si>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</si>
  <si>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</si>
  <si>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</si>
  <si>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</si>
  <si>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</si>
  <si>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</si>
  <si>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</si>
  <si>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</si>
  <si>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</si>
  <si>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</si>
  <si>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</si>
  <si>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</si>
  <si>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</si>
  <si>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</si>
  <si>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</si>
  <si>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</si>
  <si>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</si>
  <si>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</si>
  <si>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</si>
  <si>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</si>
  <si>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</si>
  <si>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</si>
  <si>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</si>
  <si>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</si>
  <si>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</si>
  <si>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</si>
  <si>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</si>
  <si>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</si>
  <si>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</si>
  <si>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</si>
  <si>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</si>
  <si>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</si>
  <si>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</si>
  <si>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</si>
  <si>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</si>
  <si>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</si>
  <si>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</si>
  <si>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</si>
  <si>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</si>
  <si>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</si>
  <si>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</si>
  <si>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</si>
  <si>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</si>
  <si>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</si>
  <si>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</si>
  <si>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</si>
  <si>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</si>
  <si>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</si>
  <si>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</si>
  <si>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</si>
  <si>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</si>
  <si>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</si>
  <si>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</si>
  <si>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</si>
  <si>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</si>
  <si>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</si>
  <si>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</si>
  <si>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</si>
  <si>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</si>
  <si>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</si>
  <si>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</si>
  <si>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</si>
  <si>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</si>
  <si>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</si>
  <si>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</si>
  <si>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</si>
  <si>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</si>
  <si>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</si>
  <si>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</si>
  <si>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</si>
  <si>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</si>
  <si>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</si>
  <si>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</si>
  <si>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</si>
  <si>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</si>
  <si>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</si>
  <si>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</si>
  <si>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</si>
  <si>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</si>
  <si>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</si>
  <si>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</si>
  <si>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</si>
  <si>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</si>
  <si>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</si>
  <si>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</si>
  <si>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</si>
  <si>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</si>
  <si>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</si>
  <si>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</si>
  <si>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</si>
  <si>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</si>
  <si>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</si>
  <si>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</si>
  <si>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</si>
  <si>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</si>
  <si>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</si>
  <si>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</si>
  <si>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</si>
  <si>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</si>
  <si>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</si>
  <si>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</si>
  <si>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</si>
  <si>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</si>
  <si>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</si>
  <si>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</si>
  <si>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</si>
  <si>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</si>
  <si>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</si>
  <si>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</si>
  <si>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</si>
  <si>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</si>
  <si>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</si>
  <si>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</si>
  <si>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</si>
  <si>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</si>
  <si>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</si>
  <si>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</si>
  <si>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</si>
  <si>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</si>
  <si>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</si>
  <si>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</si>
  <si>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</si>
  <si>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</si>
  <si>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</si>
  <si>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</si>
  <si>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</si>
  <si>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</si>
  <si>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</si>
  <si>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</si>
  <si>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</si>
  <si>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</si>
  <si>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</si>
  <si>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</si>
  <si>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</si>
  <si>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</si>
  <si>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</si>
  <si>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</si>
  <si>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</si>
  <si>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</si>
  <si>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</si>
  <si>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</si>
  <si>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</si>
  <si>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</si>
  <si>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</si>
  <si>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</si>
  <si>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</si>
  <si>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</si>
  <si>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</si>
  <si>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</si>
  <si>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</si>
  <si>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</si>
  <si>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</si>
  <si>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</si>
  <si>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</si>
  <si>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</si>
  <si>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</si>
  <si>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</si>
  <si>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</si>
  <si>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</si>
  <si>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</si>
  <si>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</si>
  <si>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</si>
  <si>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</si>
  <si>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</si>
  <si>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</si>
  <si>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</si>
  <si>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</si>
  <si>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</si>
  <si>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</si>
  <si>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</si>
  <si>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</si>
  <si>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</si>
  <si>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</si>
  <si>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</si>
  <si>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</si>
  <si>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</si>
  <si>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</si>
  <si>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</si>
  <si>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</si>
  <si>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</si>
  <si>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</si>
  <si>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</si>
  <si>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</si>
  <si>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</si>
  <si>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</si>
  <si>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</si>
  <si>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</si>
  <si>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</si>
  <si>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</si>
  <si>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</si>
  <si>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</si>
  <si>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</si>
  <si>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</si>
  <si>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</si>
  <si>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</si>
  <si>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</si>
  <si>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</si>
  <si>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</si>
  <si>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</si>
  <si>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</si>
  <si>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</si>
  <si>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</si>
  <si>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</si>
  <si>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</si>
  <si>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</si>
  <si>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</si>
  <si>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</si>
  <si>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</si>
  <si>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</si>
  <si>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</si>
  <si>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</si>
  <si>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</si>
  <si>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</si>
  <si>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</si>
  <si>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</si>
  <si>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</si>
  <si>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</si>
  <si>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</si>
  <si>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</si>
  <si>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</si>
  <si>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</si>
  <si>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</si>
  <si>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</si>
  <si>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</si>
  <si>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</si>
  <si>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</si>
  <si>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</si>
  <si>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</si>
  <si>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</si>
  <si>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</si>
  <si>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</si>
  <si>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</si>
  <si>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</si>
  <si>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</si>
  <si>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</si>
  <si>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</si>
  <si>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</si>
  <si>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</si>
  <si>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</si>
  <si>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</si>
  <si>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</si>
  <si>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</si>
  <si>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</si>
  <si>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</si>
  <si>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</si>
  <si>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</si>
  <si>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</si>
  <si>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</si>
  <si>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</si>
  <si>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</si>
  <si>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</si>
  <si>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</si>
  <si>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</si>
  <si>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</si>
  <si>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</si>
  <si>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</si>
  <si>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</si>
  <si>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</si>
  <si>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</si>
  <si>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</si>
  <si>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</si>
  <si>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</si>
  <si>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</si>
  <si>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</si>
  <si>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</si>
  <si>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</si>
  <si>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</si>
  <si>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</si>
  <si>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</si>
  <si>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</si>
  <si>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</si>
  <si>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</si>
  <si>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</si>
  <si>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</si>
  <si>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</si>
  <si>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</si>
  <si>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</si>
  <si>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</si>
  <si>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</si>
  <si>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</si>
  <si>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</si>
  <si>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</si>
  <si>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</si>
  <si>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</si>
  <si>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</si>
  <si>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</si>
  <si>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</si>
  <si>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</si>
  <si>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</si>
  <si>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</si>
  <si>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</si>
  <si>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</si>
  <si>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</si>
  <si>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</si>
  <si>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</si>
  <si>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</si>
  <si>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</si>
  <si>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</si>
  <si>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</si>
  <si>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</si>
  <si>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</si>
  <si>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</si>
  <si>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</si>
  <si>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</si>
  <si>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</si>
  <si>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</si>
  <si>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</si>
  <si>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</si>
  <si>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</si>
  <si>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</si>
  <si>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</si>
  <si>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</si>
  <si>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</si>
  <si>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</si>
  <si>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</si>
  <si>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</si>
  <si>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</si>
  <si>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</si>
  <si>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</si>
  <si>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</si>
  <si>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</si>
  <si>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</si>
  <si>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</si>
  <si>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</si>
  <si>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</si>
  <si>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</si>
  <si>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</si>
  <si>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</si>
  <si>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</si>
  <si>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</si>
  <si>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</si>
  <si>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</si>
  <si>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</si>
  <si>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</si>
  <si>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</si>
  <si>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</si>
  <si>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</si>
  <si>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</si>
  <si>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</si>
  <si>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</si>
  <si>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</si>
  <si>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</si>
  <si>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</si>
  <si>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</si>
  <si>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</si>
  <si>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</si>
  <si>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</si>
  <si>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</si>
  <si>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</si>
  <si>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</si>
  <si>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</si>
  <si>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</si>
  <si>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</si>
  <si>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</si>
  <si>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</si>
  <si>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</si>
  <si>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</si>
  <si>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</si>
  <si>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</si>
  <si>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</si>
  <si>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</si>
  <si>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</si>
  <si>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</si>
  <si>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</si>
  <si>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</si>
  <si>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</si>
  <si>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</si>
  <si>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</si>
  <si>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</si>
  <si>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</si>
  <si>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</si>
  <si>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</si>
  <si>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</si>
  <si>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</si>
  <si>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</si>
  <si>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</si>
  <si>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</si>
  <si>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</si>
  <si>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</si>
  <si>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</si>
  <si>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</si>
  <si>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</si>
  <si>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</si>
  <si>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</si>
  <si>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</si>
  <si>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</si>
  <si>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</si>
  <si>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</si>
  <si>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</si>
  <si>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</si>
  <si>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</si>
  <si>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</si>
  <si>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</si>
  <si>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</si>
  <si>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</si>
  <si>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</si>
  <si>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</si>
  <si>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</si>
  <si>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</si>
  <si>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</si>
  <si>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</si>
  <si>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</si>
  <si>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</si>
  <si>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</si>
  <si>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</si>
  <si>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</si>
  <si>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</si>
  <si>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</si>
  <si>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</si>
  <si>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</si>
  <si>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</si>
  <si>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</si>
  <si>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</si>
  <si>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</si>
  <si>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</si>
  <si>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</si>
  <si>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</si>
  <si>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</si>
  <si>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</si>
  <si>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</si>
  <si>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</si>
  <si>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</si>
  <si>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</si>
  <si>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</si>
  <si>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</si>
  <si>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</si>
  <si>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</si>
  <si>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</si>
  <si>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</si>
  <si>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</si>
  <si>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</si>
  <si>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</si>
  <si>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</si>
  <si>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</si>
  <si>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</si>
  <si>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</si>
  <si>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</si>
  <si>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</si>
  <si>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</si>
  <si>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</si>
  <si>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</si>
  <si>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</si>
  <si>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</si>
  <si>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</si>
  <si>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</si>
  <si>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</si>
  <si>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</si>
  <si>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</si>
  <si>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</si>
  <si>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</si>
  <si>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</si>
  <si>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</si>
  <si>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</si>
  <si>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</si>
  <si>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</si>
  <si>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</si>
  <si>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</si>
  <si>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</si>
  <si>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</si>
  <si>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</si>
  <si>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</si>
  <si>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</si>
  <si>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</si>
  <si>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</si>
  <si>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</si>
  <si>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</si>
  <si>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</si>
  <si>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</si>
  <si>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</si>
  <si>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</si>
  <si>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</si>
  <si>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</si>
  <si>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</si>
  <si>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</si>
  <si>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</si>
  <si>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</si>
  <si>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</si>
  <si>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</si>
  <si>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</si>
  <si>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</si>
  <si>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</si>
  <si>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</si>
  <si>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</si>
  <si>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</si>
  <si>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</si>
  <si>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</si>
  <si>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</si>
  <si>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</si>
  <si>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</si>
  <si>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</si>
  <si>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</si>
  <si>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</si>
  <si>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</si>
  <si>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</si>
  <si>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</si>
  <si>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</si>
  <si>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</si>
  <si>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</si>
  <si>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</si>
  <si>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</si>
  <si>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</si>
  <si>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</si>
  <si>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</si>
  <si>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</si>
  <si>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</si>
  <si>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</si>
  <si>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</si>
  <si>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</si>
  <si>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</si>
  <si>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</si>
  <si>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</si>
  <si>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</si>
  <si>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</si>
  <si>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</si>
  <si>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</si>
  <si>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</si>
  <si>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</si>
  <si>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</si>
  <si>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</si>
  <si>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</si>
  <si>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</si>
  <si>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</si>
  <si>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</si>
  <si>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</si>
  <si>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</si>
  <si>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</si>
  <si>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</si>
  <si>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</si>
  <si>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</si>
  <si>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</si>
  <si>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</si>
  <si>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</si>
  <si>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</si>
  <si>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</si>
  <si>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</si>
  <si>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</si>
  <si>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</si>
  <si>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</si>
  <si>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</si>
  <si>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</si>
  <si>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</si>
  <si>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</si>
  <si>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</si>
  <si>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</si>
  <si>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</si>
  <si>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</si>
  <si>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</si>
  <si>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</si>
  <si>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</si>
  <si>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</si>
  <si>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</si>
  <si>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</si>
  <si>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</si>
  <si>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</si>
  <si>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</si>
  <si>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</si>
  <si>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</si>
  <si>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</si>
  <si>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</si>
  <si>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</si>
  <si>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</si>
  <si>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</si>
  <si>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</si>
  <si>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</si>
  <si>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</si>
  <si>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</si>
  <si>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</si>
  <si>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</si>
  <si>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</si>
  <si>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</si>
  <si>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</si>
  <si>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</si>
  <si>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</si>
  <si>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</si>
  <si>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</si>
  <si>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</si>
  <si>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</si>
  <si>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</si>
  <si>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</si>
  <si>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</si>
  <si>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</si>
  <si>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</si>
  <si>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</si>
  <si>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</si>
  <si>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</si>
  <si>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</si>
  <si>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</si>
  <si>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</si>
  <si>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</si>
  <si>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</si>
  <si>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</si>
  <si>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</si>
  <si>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</si>
  <si>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</si>
  <si>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</si>
  <si>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</si>
  <si>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</si>
  <si>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</si>
  <si>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</si>
  <si>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</si>
  <si>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</si>
  <si>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</si>
  <si>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</si>
  <si>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</si>
  <si>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</si>
  <si>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</si>
  <si>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</si>
  <si>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</si>
  <si>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</si>
  <si>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</si>
  <si>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</si>
  <si>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</si>
  <si>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</si>
  <si>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</si>
  <si>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</si>
  <si>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</si>
  <si>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</si>
  <si>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</si>
  <si>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</si>
  <si>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</si>
  <si>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</si>
  <si>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</si>
  <si>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</si>
  <si>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</si>
  <si>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</si>
  <si>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</si>
  <si>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</si>
  <si>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</si>
  <si>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</si>
  <si>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</si>
  <si>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</si>
  <si>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</si>
  <si>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</si>
  <si>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</si>
  <si>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</si>
  <si>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</si>
  <si>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</si>
  <si>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</si>
  <si>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</si>
  <si>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</si>
  <si>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</si>
  <si>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</si>
  <si>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</si>
  <si>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</si>
  <si>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</si>
  <si>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</si>
  <si>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</si>
  <si>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</si>
  <si>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</si>
  <si>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</si>
  <si>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</si>
  <si>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</si>
  <si>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</si>
  <si>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</si>
  <si>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</si>
  <si>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</si>
  <si>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</si>
  <si>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</si>
  <si>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</si>
  <si>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</si>
  <si>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</si>
  <si>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</si>
  <si>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</si>
  <si>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</si>
  <si>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</si>
  <si>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</si>
  <si>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</si>
  <si>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</si>
  <si>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</si>
  <si>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</si>
  <si>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</si>
  <si>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</si>
  <si>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</si>
  <si>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</si>
  <si>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</si>
  <si>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</si>
  <si>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</si>
  <si>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</si>
  <si>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</si>
  <si>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</si>
  <si>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</si>
  <si>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</si>
  <si>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</si>
  <si>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</si>
  <si>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</si>
  <si>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</si>
  <si>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</si>
  <si>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</si>
  <si>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</si>
  <si>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</si>
  <si>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</si>
  <si>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</si>
  <si>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</si>
  <si>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</si>
  <si>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</si>
  <si>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</si>
  <si>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</si>
  <si>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</si>
  <si>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</si>
  <si>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</si>
  <si>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</si>
  <si>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</si>
  <si>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</si>
  <si>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</si>
  <si>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</si>
  <si>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</si>
  <si>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</si>
  <si>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</si>
  <si>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</si>
  <si>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</si>
  <si>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</si>
  <si>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</si>
  <si>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</si>
  <si>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</si>
  <si>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</si>
  <si>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</si>
  <si>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</si>
  <si>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</si>
  <si>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</si>
  <si>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</si>
  <si>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</si>
  <si>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</si>
  <si>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</si>
  <si>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</si>
  <si>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</si>
  <si>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</si>
  <si>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</si>
  <si>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</si>
  <si>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</si>
  <si>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</si>
  <si>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</si>
  <si>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</si>
  <si>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</si>
  <si>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</si>
  <si>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</si>
  <si>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</si>
  <si>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</si>
  <si>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</si>
  <si>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</si>
  <si>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</si>
  <si>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</si>
  <si>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</si>
  <si>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</si>
  <si>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</si>
  <si>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</si>
  <si>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</si>
  <si>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</si>
  <si>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</si>
  <si>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</si>
  <si>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</si>
  <si>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</si>
  <si>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</si>
  <si>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</si>
  <si>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</si>
  <si>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</si>
  <si>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</si>
  <si>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</si>
  <si>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</si>
  <si>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</si>
  <si>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</si>
  <si>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</si>
  <si>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</si>
  <si>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</si>
  <si>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</si>
  <si>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</si>
  <si>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</si>
  <si>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</si>
  <si>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</si>
  <si>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</si>
  <si>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</si>
  <si>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</si>
  <si>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</si>
  <si>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</si>
  <si>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</si>
  <si>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</si>
  <si>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</si>
  <si>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</si>
  <si>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</si>
  <si>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</si>
  <si>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</si>
  <si>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</si>
  <si>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</si>
  <si>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</si>
  <si>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</si>
  <si>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</si>
  <si>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</si>
  <si>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</si>
  <si>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</si>
  <si>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</si>
  <si>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</si>
  <si>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</si>
  <si>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</si>
  <si>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</si>
  <si>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</si>
  <si>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</si>
  <si>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</si>
  <si>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</si>
  <si>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</si>
  <si>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</si>
  <si>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</si>
  <si>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</si>
  <si>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</si>
  <si>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</si>
  <si>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</si>
  <si>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</si>
  <si>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</si>
  <si>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</si>
  <si>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</si>
  <si>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</si>
  <si>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</si>
  <si>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</si>
  <si>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</si>
  <si>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</si>
  <si>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</si>
  <si>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</si>
  <si>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</si>
  <si>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</si>
  <si>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</si>
  <si>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</si>
  <si>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</si>
  <si>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</si>
  <si>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</si>
  <si>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</si>
  <si>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</si>
  <si>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</si>
  <si>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</si>
  <si>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</si>
  <si>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</si>
  <si>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</si>
  <si>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</si>
  <si>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</si>
  <si>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</si>
  <si>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</si>
  <si>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</si>
  <si>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</si>
  <si>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</si>
  <si>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</si>
  <si>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</si>
  <si>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</si>
  <si>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</si>
  <si>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</si>
  <si>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</si>
  <si>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</si>
  <si>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</si>
  <si>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</si>
  <si>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</si>
  <si>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</si>
  <si>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</si>
  <si>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</si>
  <si>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</si>
  <si>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</si>
  <si>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</si>
  <si>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</si>
  <si>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</si>
  <si>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</si>
  <si>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</si>
  <si>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</si>
  <si>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</si>
  <si>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</si>
  <si>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</si>
  <si>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</si>
  <si>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</si>
  <si>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</si>
  <si>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</si>
  <si>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</si>
  <si>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</si>
  <si>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</si>
  <si>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</si>
  <si>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</si>
  <si>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</si>
  <si>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</si>
  <si>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</si>
  <si>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</si>
  <si>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</si>
  <si>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</si>
  <si>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</si>
  <si>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</si>
  <si>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</si>
  <si>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</si>
  <si>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</si>
  <si>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</si>
  <si>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</si>
  <si>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</si>
  <si>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</si>
  <si>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</si>
  <si>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</si>
  <si>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</si>
  <si>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</si>
  <si>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</si>
  <si>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</si>
  <si>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</si>
  <si>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</si>
  <si>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</si>
  <si>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</si>
  <si>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</si>
  <si>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</si>
  <si>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</si>
  <si>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</si>
  <si>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</si>
  <si>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</si>
  <si>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</si>
  <si>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</si>
  <si>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</si>
  <si>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</si>
  <si>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</si>
  <si>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</si>
  <si>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</si>
  <si>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</si>
  <si>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</si>
  <si>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</si>
  <si>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</si>
  <si>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</si>
  <si>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</si>
  <si>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</si>
  <si>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</si>
  <si>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</si>
  <si>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</si>
  <si>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</si>
  <si>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</si>
  <si>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</si>
  <si>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</si>
  <si>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</si>
  <si>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</si>
  <si>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</si>
  <si>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</si>
  <si>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</si>
  <si>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</si>
  <si>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</si>
  <si>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</si>
  <si>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</si>
  <si>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</si>
  <si>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</si>
  <si>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</si>
  <si>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</si>
  <si>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</si>
  <si>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</si>
  <si>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</si>
  <si>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</si>
  <si>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</si>
  <si>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</si>
  <si>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</si>
  <si>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</si>
  <si>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</si>
  <si>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</si>
  <si>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</si>
  <si>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</si>
  <si>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</si>
  <si>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</si>
  <si>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</si>
  <si>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</si>
  <si>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</si>
  <si>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</si>
  <si>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</si>
  <si>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</si>
  <si>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</si>
  <si>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</si>
  <si>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</si>
  <si>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</si>
  <si>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</si>
  <si>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</si>
  <si>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</si>
  <si>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</si>
  <si>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</si>
  <si>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</si>
  <si>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</si>
  <si>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</si>
  <si>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</si>
  <si>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</si>
  <si>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</si>
  <si>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</si>
  <si>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</si>
  <si>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</si>
  <si>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</si>
  <si>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</si>
  <si>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</si>
  <si>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</si>
  <si>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</si>
  <si>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</si>
  <si>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</si>
  <si>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</si>
  <si>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</si>
  <si>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</si>
  <si>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</si>
  <si>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</si>
  <si>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</si>
  <si>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</si>
  <si>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</si>
  <si>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</si>
  <si>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</si>
  <si>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</si>
  <si>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</si>
  <si>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</si>
  <si>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</si>
  <si>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</si>
  <si>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</si>
  <si>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</si>
  <si>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</si>
  <si>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</si>
  <si>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</si>
  <si>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</si>
  <si>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</si>
  <si>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</si>
  <si>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</si>
  <si>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</si>
  <si>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</si>
  <si>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</si>
  <si>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</si>
  <si>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</si>
  <si>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</si>
  <si>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</si>
  <si>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</si>
  <si>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</si>
  <si>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</si>
  <si>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</si>
  <si>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</si>
  <si>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</si>
  <si>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</si>
  <si>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</si>
  <si>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</si>
  <si>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</si>
  <si>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</si>
  <si>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</si>
  <si>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</si>
  <si>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</si>
  <si>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</si>
  <si>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</si>
  <si>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</si>
  <si>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</si>
  <si>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</si>
  <si>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</si>
  <si>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</si>
  <si>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</si>
  <si>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</si>
  <si>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</si>
  <si>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</si>
  <si>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</si>
  <si>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</si>
  <si>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</si>
  <si>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</si>
  <si>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</si>
  <si>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</si>
  <si>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</si>
  <si>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</si>
  <si>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</si>
  <si>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</si>
  <si>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</si>
  <si>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</si>
  <si>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</si>
  <si>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</si>
  <si>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</si>
  <si>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</si>
  <si>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</si>
  <si>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</si>
  <si>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</si>
  <si>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</si>
  <si>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</si>
  <si>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</si>
  <si>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</si>
  <si>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</si>
  <si>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</si>
  <si>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</si>
  <si>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</si>
  <si>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</si>
  <si>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</si>
  <si>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</si>
  <si>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</si>
  <si>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</si>
  <si>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</si>
  <si>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</si>
  <si>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</si>
  <si>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</si>
  <si>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</si>
  <si>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</si>
  <si>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</si>
  <si>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</si>
  <si>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</si>
  <si>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</si>
  <si>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</si>
  <si>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</si>
  <si>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</si>
  <si>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</si>
  <si>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</si>
  <si>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</si>
  <si>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</si>
  <si>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</si>
  <si>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</si>
  <si>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</si>
  <si>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</si>
  <si>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</si>
  <si>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</si>
  <si>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</si>
  <si>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</si>
  <si>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</si>
  <si>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</si>
  <si>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</si>
  <si>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</si>
  <si>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</si>
  <si>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</si>
  <si>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</si>
  <si>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</si>
  <si>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</si>
  <si>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</si>
  <si>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</si>
  <si>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</si>
  <si>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</si>
  <si>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</si>
  <si>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</si>
  <si>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</si>
  <si>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</si>
  <si>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</si>
  <si>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</si>
  <si>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</si>
  <si>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</si>
  <si>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</si>
  <si>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</si>
  <si>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</si>
  <si>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</si>
  <si>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</si>
  <si>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</si>
  <si>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</si>
  <si>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</si>
  <si>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</si>
  <si>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</si>
  <si>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</si>
  <si>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</si>
  <si>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</si>
  <si>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</si>
  <si>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</si>
  <si>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</si>
  <si>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</si>
  <si>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</si>
  <si>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</si>
  <si>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</si>
  <si>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</si>
  <si>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</si>
  <si>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</si>
  <si>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</si>
  <si>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</si>
  <si>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</si>
  <si>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</si>
  <si>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</si>
  <si>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</si>
  <si>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</si>
  <si>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</si>
  <si>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</si>
  <si>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</si>
  <si>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</si>
  <si>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</si>
  <si>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</si>
  <si>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</si>
  <si>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</si>
  <si>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</si>
  <si>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</si>
  <si>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</si>
  <si>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</si>
  <si>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</si>
  <si>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</si>
  <si>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</si>
  <si>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</si>
  <si>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</si>
  <si>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</si>
  <si>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</si>
  <si>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</si>
  <si>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</si>
  <si>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</si>
  <si>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</si>
  <si>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</si>
  <si>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</si>
  <si>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</si>
  <si>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</si>
  <si>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</si>
  <si>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</si>
  <si>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</si>
  <si>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</si>
  <si>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</si>
  <si>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</si>
  <si>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</si>
  <si>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</si>
  <si>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</si>
  <si>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</si>
  <si>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</si>
  <si>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</si>
  <si>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</si>
  <si>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</si>
  <si>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</si>
  <si>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</si>
  <si>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</si>
  <si>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</si>
  <si>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</si>
  <si>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</si>
  <si>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</si>
  <si>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</si>
  <si>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</si>
  <si>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</si>
  <si>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</si>
  <si>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</si>
  <si>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</si>
  <si>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</si>
  <si>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</si>
  <si>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</si>
  <si>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</si>
  <si>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</si>
  <si>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</si>
  <si>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</si>
  <si>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</si>
  <si>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</si>
  <si>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</si>
  <si>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</si>
  <si>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</si>
  <si>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</si>
  <si>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</si>
  <si>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</si>
  <si>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</si>
  <si>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</si>
  <si>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</si>
  <si>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</si>
  <si>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</si>
  <si>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</si>
  <si>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</si>
  <si>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</si>
  <si>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</si>
  <si>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</si>
  <si>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</si>
  <si>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</si>
  <si>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</si>
  <si>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</si>
  <si>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</si>
  <si>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</si>
  <si>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</si>
  <si>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</si>
  <si>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</si>
  <si>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</si>
  <si>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</si>
  <si>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</si>
  <si>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</si>
  <si>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</si>
  <si>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</si>
  <si>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</si>
  <si>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</si>
  <si>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</si>
  <si>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</si>
  <si>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</si>
  <si>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</si>
  <si>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</si>
  <si>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</si>
  <si>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</si>
  <si>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</si>
  <si>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</si>
  <si>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</si>
  <si>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</si>
  <si>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</si>
  <si>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</si>
  <si>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</si>
  <si>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</si>
  <si>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</si>
  <si>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</si>
  <si>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</si>
  <si>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</si>
  <si>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</si>
  <si>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</si>
  <si>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</si>
  <si>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</si>
  <si>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</si>
  <si>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</si>
  <si>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</si>
  <si>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</si>
  <si>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</si>
  <si>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</si>
  <si>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</si>
  <si>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</si>
  <si>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</si>
  <si>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</si>
  <si>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</si>
  <si>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</si>
  <si>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</si>
  <si>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</si>
  <si>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</si>
  <si>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</si>
  <si>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</si>
  <si>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</si>
  <si>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</si>
  <si>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</si>
  <si>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</si>
  <si>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</si>
  <si>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</si>
  <si>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</si>
  <si>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</si>
  <si>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</si>
  <si>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</si>
  <si>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</si>
  <si>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</si>
  <si>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</si>
  <si>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</si>
  <si>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</si>
  <si>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</si>
  <si>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</si>
  <si>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</si>
  <si>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</si>
  <si>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</si>
  <si>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</si>
  <si>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</si>
  <si>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</si>
  <si>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</si>
  <si>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</si>
  <si>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</si>
  <si>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</si>
  <si>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</si>
  <si>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</si>
  <si>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</si>
  <si>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</si>
  <si>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</si>
  <si>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</si>
  <si>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</si>
  <si>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</si>
  <si>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</si>
  <si>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</si>
  <si>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</si>
  <si>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</si>
  <si>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</si>
  <si>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</si>
  <si>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</si>
  <si>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</si>
  <si>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</si>
  <si>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</si>
  <si>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</si>
  <si>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</si>
  <si>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</si>
  <si>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</si>
  <si>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</si>
  <si>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</si>
  <si>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</si>
  <si>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</si>
  <si>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</si>
  <si>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</si>
  <si>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</si>
  <si>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</si>
  <si>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</si>
  <si>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</si>
  <si>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</si>
  <si>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</si>
  <si>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</si>
  <si>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</si>
  <si>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</si>
  <si>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</si>
  <si>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</si>
  <si>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</si>
  <si>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</si>
  <si>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</si>
  <si>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</si>
  <si>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</si>
  <si>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</si>
  <si>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</si>
  <si>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</si>
  <si>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</si>
  <si>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</si>
  <si>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</si>
  <si>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</si>
  <si>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</si>
  <si>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</si>
  <si>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</si>
  <si>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</si>
  <si>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</si>
  <si>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</si>
  <si>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</si>
  <si>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</si>
  <si>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</si>
  <si>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</si>
  <si>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</si>
  <si>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</si>
  <si>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</si>
  <si>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</si>
  <si>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</si>
  <si>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</si>
  <si>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</si>
  <si>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</si>
  <si>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</si>
  <si>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</si>
  <si>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</si>
  <si>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</si>
  <si>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</si>
  <si>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</si>
  <si>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</si>
  <si>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</si>
  <si>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</si>
  <si>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</si>
  <si>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</si>
  <si>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</si>
  <si>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</si>
  <si>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</si>
  <si>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</si>
  <si>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</si>
  <si>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</si>
  <si>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</si>
  <si>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</si>
  <si>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</si>
  <si>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</si>
  <si>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</si>
  <si>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</si>
  <si>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</si>
  <si>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</si>
  <si>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</si>
  <si>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</si>
  <si>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</si>
  <si>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</si>
  <si>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</si>
  <si>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</si>
  <si>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</si>
  <si>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</si>
  <si>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</si>
  <si>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</si>
  <si>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</si>
  <si>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</si>
  <si>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</si>
  <si>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</si>
  <si>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</si>
  <si>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</si>
  <si>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</si>
  <si>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</si>
  <si>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</si>
  <si>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</si>
  <si>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</si>
  <si>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</si>
  <si>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</si>
  <si>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</si>
  <si>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</si>
  <si>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</si>
  <si>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</si>
  <si>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</si>
  <si>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</si>
  <si>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</si>
  <si>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</si>
  <si>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</si>
  <si>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</si>
  <si>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</si>
  <si>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</si>
  <si>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</si>
  <si>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</si>
  <si>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</si>
  <si>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</si>
  <si>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</si>
  <si>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</si>
  <si>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</si>
  <si>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</si>
  <si>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</si>
  <si>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</si>
  <si>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</si>
  <si>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</si>
  <si>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</si>
  <si>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</si>
  <si>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</si>
  <si>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</si>
  <si>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</si>
  <si>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</si>
  <si>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</si>
  <si>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</si>
  <si>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</si>
  <si>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</si>
  <si>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</si>
  <si>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</si>
  <si>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</si>
  <si>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</si>
  <si>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</si>
  <si>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</si>
  <si>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</si>
  <si>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</si>
  <si>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</si>
  <si>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</si>
  <si>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</si>
  <si>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</si>
  <si>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</si>
  <si>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</si>
  <si>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</si>
  <si>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</si>
  <si>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</si>
  <si>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</si>
  <si>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</si>
  <si>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</si>
  <si>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</si>
  <si>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</si>
  <si>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</si>
  <si>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</si>
  <si>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</si>
  <si>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</si>
  <si>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</si>
  <si>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</si>
  <si>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</si>
  <si>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</si>
  <si>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</si>
  <si>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</si>
  <si>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</si>
  <si>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</si>
  <si>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</si>
  <si>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</si>
  <si>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</si>
  <si>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</si>
  <si>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</si>
  <si>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</si>
  <si>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</si>
  <si>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</si>
  <si>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</si>
  <si>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</si>
  <si>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</si>
  <si>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</si>
  <si>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</si>
  <si>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</si>
  <si>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</si>
  <si>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</si>
  <si>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</si>
  <si>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</si>
  <si>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</si>
  <si>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</si>
  <si>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</si>
  <si>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</si>
  <si>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</si>
  <si>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</si>
  <si>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</si>
  <si>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</si>
  <si>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</si>
  <si>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</si>
  <si>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</si>
  <si>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</si>
  <si>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</si>
  <si>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</si>
  <si>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</si>
  <si>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</si>
  <si>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</si>
  <si>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</si>
  <si>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</si>
  <si>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</si>
  <si>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</si>
  <si>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</si>
  <si>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</si>
  <si>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</si>
  <si>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</si>
  <si>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</si>
  <si>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</si>
  <si>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</si>
  <si>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</si>
  <si>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</si>
  <si>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</si>
  <si>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</si>
  <si>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</si>
  <si>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</si>
  <si>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</si>
  <si>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</si>
  <si>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</si>
  <si>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</si>
  <si>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</si>
  <si>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</si>
  <si>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</si>
  <si>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</si>
  <si>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</si>
  <si>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</si>
  <si>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</si>
  <si>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</si>
  <si>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</si>
  <si>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</si>
  <si>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</si>
  <si>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</si>
  <si>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</si>
  <si>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</si>
  <si>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</si>
  <si>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</si>
  <si>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</si>
  <si>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</si>
  <si>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</si>
  <si>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</si>
  <si>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</si>
  <si>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</si>
  <si>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</si>
  <si>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</si>
  <si>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</si>
  <si>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</si>
  <si>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</si>
  <si>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</si>
  <si>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</si>
  <si>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</si>
  <si>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</si>
  <si>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</si>
  <si>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</si>
  <si>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</si>
  <si>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</si>
  <si>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</si>
  <si>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</si>
  <si>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</si>
  <si>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</si>
  <si>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</si>
  <si>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</si>
  <si>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</si>
  <si>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</si>
  <si>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</si>
  <si>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</si>
  <si>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</si>
  <si>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</si>
  <si>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</si>
  <si>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</si>
  <si>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</si>
  <si>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</si>
  <si>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</si>
  <si>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</si>
  <si>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</si>
  <si>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</si>
  <si>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</si>
  <si>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</si>
  <si>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</si>
  <si>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</si>
  <si>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</si>
  <si>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</si>
  <si>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</si>
  <si>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</si>
  <si>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</si>
  <si>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</si>
  <si>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</si>
  <si>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</si>
  <si>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</si>
  <si>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</si>
  <si>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</si>
  <si>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</si>
  <si>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</si>
  <si>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</si>
  <si>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</si>
  <si>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</si>
  <si>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</si>
  <si>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</si>
  <si>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</si>
  <si>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</si>
  <si>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</si>
  <si>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</si>
  <si>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</si>
  <si>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</si>
  <si>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</si>
  <si>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</si>
  <si>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</si>
  <si>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</si>
  <si>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</si>
  <si>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</si>
  <si>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</si>
  <si>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</si>
  <si>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</si>
  <si>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</si>
  <si>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</si>
  <si>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</si>
  <si>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</si>
  <si>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</si>
  <si>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</si>
  <si>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</si>
  <si>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</si>
  <si>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</si>
  <si>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</si>
  <si>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</si>
  <si>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</si>
  <si>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</si>
  <si>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</si>
  <si>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</si>
  <si>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</si>
  <si>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</si>
  <si>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</si>
  <si>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</si>
  <si>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</si>
  <si>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</si>
  <si>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</si>
  <si>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</si>
  <si>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</si>
  <si>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</si>
  <si>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</si>
  <si>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</si>
  <si>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</si>
  <si>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</si>
  <si>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</si>
  <si>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</si>
  <si>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</si>
  <si>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</si>
  <si>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</si>
  <si>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</si>
  <si>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</si>
  <si>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</si>
  <si>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</si>
  <si>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</si>
  <si>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</si>
  <si>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</si>
  <si>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</si>
  <si>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</si>
  <si>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</si>
  <si>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</si>
  <si>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</si>
  <si>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</si>
  <si>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</si>
  <si>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</si>
  <si>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</si>
  <si>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</si>
  <si>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</si>
  <si>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</si>
  <si>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</si>
  <si>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</si>
  <si>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</si>
  <si>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</si>
  <si>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</si>
  <si>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</si>
  <si>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</si>
  <si>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</si>
  <si>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</si>
  <si>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</si>
  <si>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</si>
  <si>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</si>
  <si>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</si>
  <si>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</si>
  <si>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</si>
  <si>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</si>
  <si>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</si>
  <si>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</si>
  <si>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</si>
  <si>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</si>
  <si>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</si>
  <si>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</si>
  <si>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</si>
  <si>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</si>
  <si>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</si>
  <si>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</si>
  <si>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</si>
  <si>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</si>
  <si>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</si>
  <si>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</si>
  <si>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</si>
  <si>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</si>
  <si>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</si>
  <si>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</si>
  <si>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</si>
  <si>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</si>
  <si>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</si>
  <si>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</si>
  <si>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</si>
  <si>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</si>
  <si>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</si>
  <si>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</si>
  <si>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</si>
  <si>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</si>
  <si>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</si>
  <si>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</si>
  <si>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</si>
  <si>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</si>
  <si>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</si>
  <si>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</si>
  <si>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</si>
  <si>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</si>
  <si>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</si>
  <si>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</si>
  <si>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</si>
  <si>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</si>
  <si>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</si>
  <si>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</si>
  <si>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</si>
  <si>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</si>
  <si>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</si>
  <si>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</si>
  <si>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</si>
  <si>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</si>
  <si>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</si>
  <si>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</si>
  <si>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</si>
  <si>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</si>
  <si>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</si>
  <si>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</si>
  <si>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</si>
  <si>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</si>
  <si>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</si>
  <si>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</si>
  <si>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</si>
  <si>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</si>
  <si>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</si>
  <si>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</si>
  <si>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</si>
  <si>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</si>
  <si>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</si>
  <si>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</si>
  <si>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</si>
  <si>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</si>
  <si>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</si>
  <si>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</si>
  <si>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</si>
  <si>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</si>
  <si>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</si>
  <si>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</si>
  <si>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</si>
  <si>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</si>
  <si>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</si>
  <si>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</si>
  <si>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</si>
  <si>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</si>
  <si>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</si>
  <si>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</si>
  <si>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</si>
  <si>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</si>
  <si>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</si>
  <si>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</si>
  <si>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</si>
  <si>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</si>
  <si>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</si>
  <si>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</si>
  <si>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</si>
  <si>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</si>
  <si>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</si>
  <si>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</si>
  <si>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</si>
  <si>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</si>
  <si>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</si>
  <si>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</si>
  <si>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</si>
  <si>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</si>
  <si>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</si>
  <si>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</si>
  <si>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</si>
  <si>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</si>
  <si>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</si>
  <si>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</si>
  <si>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</si>
  <si>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</si>
  <si>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</si>
  <si>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</si>
  <si>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</si>
  <si>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</si>
  <si>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</si>
  <si>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</si>
  <si>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</si>
  <si>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</si>
  <si>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</si>
  <si>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</si>
  <si>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</si>
  <si>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</si>
  <si>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</si>
  <si>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</si>
  <si>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</si>
  <si>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</si>
  <si>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</si>
  <si>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</si>
  <si>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</si>
  <si>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</si>
  <si>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</si>
  <si>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</si>
  <si>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</si>
  <si>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</si>
  <si>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</si>
  <si>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</si>
  <si>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</si>
  <si>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</si>
  <si>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</si>
  <si>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</si>
  <si>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</si>
  <si>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</si>
  <si>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</si>
  <si>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</si>
  <si>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</si>
  <si>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</si>
  <si>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</si>
  <si>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</si>
  <si>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</si>
  <si>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</si>
  <si>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</si>
  <si>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</si>
  <si>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</si>
  <si>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</si>
  <si>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</si>
  <si>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</si>
  <si>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</si>
  <si>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</si>
  <si>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</si>
  <si>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</si>
  <si>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</si>
  <si>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</si>
  <si>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</si>
  <si>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</si>
  <si>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</si>
  <si>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</si>
  <si>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</si>
  <si>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</si>
  <si>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</si>
  <si>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</si>
  <si>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</si>
  <si>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</si>
  <si>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</si>
  <si>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</si>
  <si>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</si>
  <si>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</si>
  <si>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</si>
  <si>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</si>
  <si>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</si>
  <si>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</si>
  <si>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</si>
  <si>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</si>
  <si>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</si>
  <si>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</si>
  <si>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</si>
  <si>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</si>
  <si>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</si>
  <si>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</si>
  <si>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</si>
  <si>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</si>
  <si>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</si>
  <si>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</si>
  <si>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</si>
  <si>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</si>
  <si>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</si>
  <si>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</si>
  <si>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</si>
  <si>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</si>
  <si>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</si>
  <si>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</si>
  <si>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</si>
  <si>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</si>
  <si>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</si>
  <si>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</si>
  <si>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</si>
  <si>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</si>
  <si>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</si>
  <si>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</si>
  <si>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</si>
  <si>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</si>
  <si>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</si>
  <si>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</si>
  <si>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</si>
  <si>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</si>
  <si>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</si>
  <si>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</si>
  <si>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</si>
  <si>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</si>
  <si>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</si>
  <si>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</si>
  <si>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</si>
  <si>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</si>
  <si>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</si>
  <si>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</si>
  <si>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</si>
  <si>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</si>
  <si>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</si>
  <si>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</si>
  <si>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</si>
  <si>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</si>
  <si>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</si>
  <si>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</si>
  <si>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</si>
  <si>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</si>
  <si>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</si>
  <si>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</si>
  <si>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</si>
  <si>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</si>
  <si>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</si>
  <si>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</si>
  <si>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</si>
  <si>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</si>
  <si>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</si>
  <si>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</si>
  <si>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</si>
  <si>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</si>
  <si>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</si>
  <si>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</si>
  <si>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</si>
  <si>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</si>
  <si>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</si>
  <si>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</si>
  <si>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</si>
  <si>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</si>
  <si>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</si>
  <si>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</si>
  <si>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</si>
  <si>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</si>
  <si>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</si>
  <si>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</si>
  <si>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</si>
  <si>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</si>
  <si>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</si>
  <si>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</si>
  <si>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</si>
  <si>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</si>
  <si>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</si>
  <si>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</si>
  <si>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</si>
  <si>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</si>
  <si>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</si>
  <si>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</si>
  <si>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</si>
  <si>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</si>
  <si>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</si>
  <si>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</si>
  <si>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</si>
  <si>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</si>
  <si>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</si>
  <si>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</si>
  <si>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</si>
  <si>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</si>
  <si>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</si>
  <si>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</si>
  <si>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</si>
  <si>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</si>
  <si>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</si>
  <si>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</si>
  <si>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</si>
  <si>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</si>
  <si>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</si>
  <si>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</si>
  <si>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</si>
  <si>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</si>
  <si>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</si>
  <si>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</si>
  <si>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</si>
  <si>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</si>
  <si>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</si>
  <si>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</si>
  <si>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</si>
  <si>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</si>
  <si>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</si>
  <si>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</si>
  <si>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</si>
  <si>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</si>
  <si>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</si>
  <si>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</si>
  <si>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</si>
  <si>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</si>
  <si>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</si>
  <si>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</si>
  <si>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</si>
  <si>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</si>
  <si>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</si>
  <si>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</si>
  <si>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</si>
  <si>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</si>
  <si>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</si>
  <si>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</si>
  <si>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</si>
  <si>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</si>
  <si>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</si>
  <si>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</si>
  <si>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</si>
  <si>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</si>
  <si>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</si>
  <si>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</si>
  <si>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</si>
  <si>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</si>
  <si>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</si>
  <si>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</si>
  <si>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</si>
  <si>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</si>
  <si>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</si>
  <si>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</si>
  <si>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</si>
  <si>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</si>
  <si>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</si>
  <si>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</si>
  <si>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</si>
  <si>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</si>
  <si>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</si>
  <si>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</si>
  <si>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</si>
  <si>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</si>
  <si>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</si>
  <si>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</si>
  <si>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</si>
  <si>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</si>
  <si>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</si>
  <si>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</si>
  <si>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</si>
  <si>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</si>
  <si>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</si>
  <si>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</si>
  <si>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</si>
  <si>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</si>
  <si>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</si>
  <si>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</si>
  <si>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</si>
  <si>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</si>
  <si>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</si>
  <si>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</si>
  <si>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</si>
  <si>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</si>
  <si>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</si>
  <si>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</si>
  <si>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</si>
  <si>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</si>
  <si>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</si>
  <si>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</si>
  <si>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</si>
  <si>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</si>
  <si>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</si>
  <si>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</si>
  <si>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</si>
  <si>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</si>
  <si>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</si>
  <si>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</si>
  <si>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</si>
  <si>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</si>
  <si>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</si>
  <si>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</si>
  <si>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</si>
  <si>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</si>
  <si>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</si>
  <si>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</si>
  <si>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</si>
  <si>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</si>
  <si>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</si>
  <si>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</si>
  <si>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</si>
  <si>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</si>
  <si>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</si>
  <si>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</si>
  <si>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</si>
  <si>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</si>
  <si>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</si>
  <si>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</si>
  <si>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</si>
  <si>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</si>
  <si>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</si>
  <si>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</si>
  <si>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</si>
  <si>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</si>
  <si>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</si>
  <si>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</si>
  <si>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</si>
  <si>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</si>
  <si>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</si>
  <si>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</si>
  <si>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</si>
  <si>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</si>
  <si>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</si>
  <si>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</si>
  <si>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</si>
  <si>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</si>
  <si>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</si>
  <si>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</si>
  <si>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</si>
  <si>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</si>
  <si>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</si>
  <si>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</si>
  <si>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</si>
  <si>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</si>
  <si>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</si>
  <si>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</si>
  <si>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</si>
  <si>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</si>
  <si>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</si>
  <si>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</si>
  <si>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</si>
  <si>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</si>
  <si>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</si>
  <si>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</si>
  <si>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</si>
  <si>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</si>
  <si>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</si>
  <si>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</si>
  <si>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</si>
  <si>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</si>
  <si>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</si>
  <si>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</si>
  <si>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</si>
  <si>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</si>
  <si>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</si>
  <si>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</si>
  <si>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</si>
  <si>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</si>
  <si>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</si>
  <si>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</si>
  <si>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</si>
  <si>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</si>
  <si>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</si>
  <si>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</si>
  <si>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</si>
  <si>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</si>
  <si>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</si>
  <si>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</si>
  <si>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</si>
  <si>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</si>
  <si>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</si>
  <si>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</si>
  <si>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</si>
  <si>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</si>
  <si>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</si>
  <si>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</si>
  <si>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</si>
  <si>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</si>
  <si>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</si>
  <si>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</si>
  <si>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</si>
  <si>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</si>
  <si>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</si>
  <si>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</si>
  <si>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</si>
  <si>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</si>
  <si>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</si>
  <si>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</si>
  <si>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</si>
  <si>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</si>
  <si>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</si>
  <si>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</si>
  <si>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</si>
  <si>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</si>
  <si>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</si>
  <si>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</si>
  <si>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</si>
  <si>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</si>
  <si>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</si>
  <si>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</si>
  <si>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</si>
  <si>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</si>
  <si>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</si>
  <si>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</si>
  <si>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</si>
  <si>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</si>
  <si>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</si>
  <si>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</si>
  <si>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</si>
  <si>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</si>
  <si>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</si>
  <si>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</si>
  <si>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</si>
  <si>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</si>
  <si>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</si>
  <si>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</si>
  <si>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</si>
  <si>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</si>
  <si>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</si>
  <si>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</si>
  <si>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</si>
  <si>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</si>
  <si>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</si>
  <si>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</si>
  <si>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</si>
  <si>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</si>
  <si>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</si>
  <si>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</si>
  <si>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</si>
  <si>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</si>
  <si>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</si>
  <si>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</si>
  <si>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</si>
  <si>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</si>
  <si>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</si>
  <si>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</si>
  <si>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</si>
  <si>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</si>
  <si>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</si>
  <si>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</si>
  <si>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</si>
  <si>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</si>
  <si>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</si>
  <si>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</si>
  <si>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</si>
  <si>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</si>
  <si>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</si>
  <si>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</si>
  <si>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</si>
  <si>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</si>
  <si>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</si>
  <si>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</si>
  <si>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</si>
  <si>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</si>
  <si>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</si>
  <si>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</si>
  <si>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</si>
  <si>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</si>
  <si>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</si>
  <si>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</si>
  <si>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</si>
  <si>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</si>
  <si>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</si>
  <si>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</si>
  <si>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</si>
  <si>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</si>
  <si>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</si>
  <si>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</si>
  <si>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</si>
  <si>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</si>
  <si>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</si>
  <si>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</si>
  <si>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</si>
  <si>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</si>
  <si>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</si>
  <si>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</si>
  <si>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</si>
  <si>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</si>
  <si>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</si>
  <si>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</si>
  <si>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</si>
  <si>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</si>
  <si>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</si>
  <si>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</si>
  <si>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</si>
  <si>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</si>
  <si>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</si>
  <si>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</si>
  <si>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</si>
  <si>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</si>
  <si>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</si>
  <si>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</si>
  <si>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</si>
  <si>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</si>
  <si>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</si>
  <si>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</si>
  <si>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</si>
  <si>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</si>
  <si>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</si>
  <si>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</si>
  <si>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</si>
  <si>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</si>
  <si>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</si>
  <si>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</si>
  <si>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</si>
  <si>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</si>
  <si>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</si>
  <si>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</si>
  <si>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</si>
  <si>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</si>
  <si>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</si>
  <si>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</si>
  <si>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</si>
  <si>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</si>
  <si>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</si>
  <si>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</si>
  <si>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</si>
  <si>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</si>
  <si>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</si>
  <si>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</si>
  <si>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</si>
  <si>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</si>
  <si>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</si>
  <si>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</si>
  <si>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</si>
  <si>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</si>
  <si>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</si>
  <si>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</si>
  <si>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</si>
  <si>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</si>
  <si>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</si>
  <si>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</si>
  <si>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</si>
  <si>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</si>
  <si>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</si>
  <si>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</si>
  <si>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</si>
  <si>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</si>
  <si>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</si>
  <si>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</si>
  <si>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</si>
  <si>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</si>
  <si>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</si>
  <si>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</si>
  <si>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</si>
  <si>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</si>
  <si>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</si>
  <si>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</si>
  <si>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</si>
  <si>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</si>
  <si>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</si>
  <si>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</si>
  <si>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</si>
  <si>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</si>
  <si>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</si>
  <si>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</si>
  <si>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</si>
  <si>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</si>
  <si>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</si>
  <si>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</si>
  <si>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</si>
  <si>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</si>
  <si>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</si>
  <si>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</si>
  <si>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</si>
  <si>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</si>
  <si>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</si>
  <si>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</si>
  <si>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</si>
  <si>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</si>
  <si>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</si>
  <si>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</si>
  <si>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</si>
  <si>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</si>
  <si>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</si>
  <si>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</si>
  <si>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</si>
  <si>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</si>
  <si>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</si>
  <si>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</si>
  <si>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</si>
  <si>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</si>
  <si>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</si>
  <si>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</si>
  <si>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</si>
  <si>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</si>
  <si>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</si>
  <si>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</si>
  <si>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</si>
  <si>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</si>
  <si>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</si>
  <si>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</si>
  <si>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</si>
  <si>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</si>
  <si>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</si>
  <si>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</si>
  <si>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</si>
  <si>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</si>
  <si>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</si>
  <si>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</si>
  <si>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</si>
  <si>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</si>
  <si>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</si>
  <si>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</si>
  <si>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</si>
  <si>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</si>
  <si>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</si>
  <si>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</si>
  <si>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</si>
  <si>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</si>
  <si>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</si>
  <si>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</si>
  <si>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</si>
  <si>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</si>
  <si>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</si>
  <si>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</si>
  <si>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</si>
  <si>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</si>
  <si>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</si>
  <si>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</si>
  <si>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</si>
  <si>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</si>
  <si>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</si>
  <si>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</si>
  <si>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</si>
  <si>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</si>
  <si>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</si>
  <si>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</si>
  <si>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</si>
  <si>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</si>
  <si>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</si>
  <si>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</si>
  <si>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</si>
  <si>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</si>
  <si>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</si>
  <si>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</si>
  <si>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</si>
  <si>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</si>
  <si>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</si>
  <si>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</si>
  <si>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</si>
  <si>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</si>
  <si>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</si>
  <si>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</si>
  <si>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</si>
  <si>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</si>
  <si>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</si>
  <si>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</si>
  <si>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</si>
  <si>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</si>
  <si>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</si>
  <si>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</si>
  <si>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</si>
  <si>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</si>
  <si>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</si>
  <si>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</si>
  <si>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</si>
  <si>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</si>
  <si>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</si>
  <si>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</si>
  <si>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</si>
  <si>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</si>
  <si>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</si>
  <si>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</si>
  <si>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</si>
  <si>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</si>
  <si>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</si>
  <si>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</si>
  <si>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</si>
  <si>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</si>
  <si>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</si>
  <si>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</si>
  <si>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</si>
  <si>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</si>
  <si>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</si>
  <si>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</si>
  <si>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</si>
  <si>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</si>
  <si>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</si>
  <si>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</si>
  <si>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</si>
  <si>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</si>
  <si>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</si>
  <si>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</si>
  <si>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</si>
  <si>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</si>
  <si>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</si>
  <si>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</si>
  <si>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</si>
  <si>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</si>
  <si>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</si>
  <si>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</si>
  <si>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</si>
  <si>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</si>
  <si>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</si>
  <si>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</si>
  <si>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</si>
  <si>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</si>
  <si>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</si>
  <si>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</si>
  <si>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</si>
  <si>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</si>
  <si>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</si>
  <si>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</si>
  <si>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</si>
  <si>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</si>
  <si>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</si>
  <si>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</si>
  <si>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</si>
  <si>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</si>
  <si>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</si>
  <si>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</si>
  <si>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</si>
  <si>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</si>
  <si>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</si>
  <si>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</si>
  <si>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</si>
  <si>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</si>
  <si>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</si>
  <si>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</si>
  <si>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</si>
  <si>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</si>
  <si>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</si>
  <si>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</si>
  <si>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</si>
  <si>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</si>
  <si>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</si>
  <si>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</si>
  <si>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</si>
  <si>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</si>
  <si>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</si>
  <si>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</si>
  <si>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</si>
  <si>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</si>
  <si>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</si>
  <si>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</si>
  <si>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</si>
  <si>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</si>
  <si>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</si>
  <si>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</si>
  <si>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</si>
  <si>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</si>
  <si>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</si>
  <si>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</si>
  <si>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</si>
  <si>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</si>
  <si>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</si>
  <si>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</si>
  <si>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</si>
  <si>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</si>
  <si>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</si>
  <si>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</si>
  <si>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</si>
  <si>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</si>
  <si>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</si>
  <si>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</si>
  <si>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</si>
  <si>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</si>
  <si>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</si>
  <si>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</si>
  <si>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</si>
  <si>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</si>
  <si>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</si>
  <si>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</si>
  <si>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</si>
  <si>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</si>
  <si>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</si>
  <si>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</si>
  <si>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</si>
  <si>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</si>
  <si>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</si>
  <si>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</si>
  <si>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</si>
  <si>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</si>
  <si>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</si>
  <si>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</si>
  <si>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</si>
  <si>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</si>
  <si>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</si>
  <si>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</si>
  <si>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</si>
  <si>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</si>
  <si>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</si>
  <si>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</si>
  <si>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</si>
  <si>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</si>
  <si>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</si>
  <si>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</si>
  <si>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</si>
  <si>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</si>
  <si>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</si>
  <si>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</si>
  <si>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</si>
  <si>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</si>
  <si>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</si>
  <si>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</si>
  <si>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</si>
  <si>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</si>
  <si>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</si>
  <si>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</si>
  <si>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</si>
  <si>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</si>
  <si>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</si>
  <si>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</si>
  <si>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</si>
  <si>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</si>
  <si>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</si>
  <si>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</si>
  <si>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</si>
  <si>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</si>
  <si>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</si>
  <si>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</si>
  <si>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</si>
  <si>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</si>
  <si>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</si>
  <si>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</si>
  <si>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</si>
  <si>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</si>
  <si>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</si>
  <si>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</si>
  <si>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</si>
  <si>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</si>
  <si>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</si>
  <si>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</si>
  <si>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</si>
  <si>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</si>
  <si>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</si>
  <si>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</si>
  <si>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</si>
  <si>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</si>
  <si>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</si>
  <si>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</si>
  <si>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</si>
  <si>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</si>
  <si>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</si>
  <si>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</si>
  <si>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</si>
  <si>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</si>
  <si>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</si>
  <si>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</si>
  <si>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</si>
  <si>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</si>
  <si>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</si>
  <si>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</si>
  <si>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</si>
  <si>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</si>
  <si>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</si>
  <si>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</si>
  <si>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</si>
  <si>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</si>
  <si>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</si>
  <si>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</si>
  <si>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</si>
  <si>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</si>
  <si>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</si>
  <si>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</si>
  <si>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</si>
  <si>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</si>
  <si>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</si>
  <si>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</si>
  <si>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</si>
  <si>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</si>
  <si>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</si>
  <si>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</si>
  <si>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</si>
  <si>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</si>
  <si>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</si>
  <si>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</si>
  <si>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</si>
  <si>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</si>
  <si>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</si>
  <si>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</si>
  <si>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</si>
  <si>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</si>
  <si>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</si>
  <si>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</si>
  <si>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</si>
  <si>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</si>
  <si>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</si>
  <si>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</si>
  <si>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</si>
  <si>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</si>
  <si>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</si>
  <si>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</si>
  <si>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</si>
  <si>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</si>
  <si>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</si>
  <si>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</si>
  <si>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</si>
  <si>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</si>
  <si>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</si>
  <si>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</si>
  <si>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</si>
  <si>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</si>
  <si>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</si>
  <si>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</si>
  <si>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</si>
  <si>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</si>
  <si>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</si>
  <si>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</si>
  <si>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</si>
  <si>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</si>
  <si>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</si>
  <si>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</si>
  <si>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</si>
  <si>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</si>
  <si>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</si>
  <si>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</si>
  <si>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</si>
  <si>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</si>
  <si>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</si>
  <si>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</si>
  <si>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</si>
  <si>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</si>
  <si>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</si>
  <si>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</si>
  <si>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</si>
  <si>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</si>
  <si>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</si>
  <si>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</si>
  <si>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</si>
  <si>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</si>
  <si>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</si>
  <si>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</si>
  <si>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</si>
  <si>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</si>
  <si>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</si>
  <si>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</si>
  <si>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</si>
  <si>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</si>
  <si>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</si>
  <si>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</si>
  <si>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</si>
  <si>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</si>
  <si>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</si>
  <si>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</si>
  <si>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</si>
  <si>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</si>
  <si>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</si>
  <si>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</si>
  <si>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</si>
  <si>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</si>
  <si>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</si>
  <si>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</si>
  <si>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</si>
  <si>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</si>
  <si>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</si>
  <si>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</si>
  <si>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</si>
  <si>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</si>
  <si>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</si>
  <si>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</si>
  <si>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</si>
  <si>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</si>
  <si>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</si>
  <si>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</si>
  <si>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</si>
  <si>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</si>
  <si>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</si>
  <si>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</si>
  <si>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</si>
  <si>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</si>
  <si>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</si>
  <si>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</si>
  <si>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</si>
  <si>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</si>
  <si>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</si>
  <si>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</si>
  <si>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</si>
  <si>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</si>
  <si>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</si>
  <si>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</si>
  <si>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</si>
  <si>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</si>
  <si>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</si>
  <si>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</si>
  <si>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</si>
  <si>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</si>
  <si>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</si>
  <si>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</si>
  <si>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</si>
  <si>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</si>
  <si>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</si>
  <si>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</si>
  <si>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</si>
  <si>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</si>
  <si>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</si>
  <si>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</si>
  <si>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</si>
  <si>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</si>
  <si>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</si>
  <si>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</si>
  <si>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</si>
  <si>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</si>
  <si>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</si>
  <si>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</si>
  <si>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</si>
  <si>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</si>
  <si>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</si>
  <si>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</si>
  <si>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</si>
  <si>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</si>
  <si>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</si>
  <si>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</si>
  <si>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</si>
  <si>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</si>
  <si>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</si>
  <si>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</si>
  <si>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</si>
  <si>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</si>
  <si>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</si>
  <si>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</si>
  <si>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</si>
  <si>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</si>
  <si>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</si>
  <si>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</si>
  <si>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</si>
  <si>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</si>
  <si>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</si>
  <si>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</si>
  <si>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</si>
  <si>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</si>
  <si>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</si>
  <si>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</si>
  <si>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</si>
  <si>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</si>
  <si>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</si>
  <si>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</si>
  <si>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</si>
  <si>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</si>
  <si>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</si>
  <si>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</si>
  <si>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</si>
  <si>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</si>
  <si>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</si>
  <si>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</si>
  <si>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</si>
  <si>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</si>
  <si>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</si>
  <si>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</si>
  <si>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</si>
  <si>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</si>
  <si>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</si>
  <si>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</si>
  <si>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</si>
  <si>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</si>
  <si>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</si>
  <si>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</si>
  <si>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</si>
  <si>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</si>
  <si>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</si>
  <si>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</si>
  <si>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</si>
  <si>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</si>
  <si>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</si>
  <si>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</si>
  <si>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</si>
  <si>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</si>
  <si>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</si>
  <si>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</si>
  <si>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</si>
  <si>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</si>
  <si>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</si>
  <si>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</si>
  <si>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</si>
  <si>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</si>
  <si>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</si>
  <si>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</si>
  <si>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</si>
  <si>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</si>
  <si>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</si>
  <si>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</si>
  <si>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</si>
  <si>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</si>
  <si>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</si>
  <si>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</si>
  <si>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</si>
  <si>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</si>
  <si>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</si>
  <si>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</si>
  <si>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</si>
  <si>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</si>
  <si>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</si>
  <si>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</si>
  <si>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</si>
  <si>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</si>
  <si>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</si>
  <si>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</si>
  <si>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</si>
  <si>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</si>
  <si>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</si>
  <si>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</si>
  <si>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</si>
  <si>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</si>
  <si>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</si>
  <si>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</si>
  <si>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</si>
  <si>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</si>
  <si>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</si>
  <si>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</si>
  <si>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</si>
  <si>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</si>
  <si>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</si>
  <si>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</si>
  <si>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</si>
  <si>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</si>
  <si>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</si>
  <si>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</si>
  <si>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</si>
  <si>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</si>
  <si>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</si>
  <si>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</si>
  <si>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</si>
  <si>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</si>
  <si>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</si>
  <si>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</si>
  <si>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</si>
  <si>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</si>
  <si>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</si>
  <si>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</si>
  <si>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</si>
  <si>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</si>
  <si>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</si>
  <si>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</si>
  <si>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</si>
  <si>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</si>
  <si>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</si>
  <si>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</si>
  <si>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</si>
  <si>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</si>
  <si>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</si>
  <si>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</si>
  <si>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</si>
  <si>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</si>
  <si>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</si>
  <si>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</si>
  <si>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</si>
  <si>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</si>
  <si>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</si>
  <si>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</si>
  <si>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</si>
  <si>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</si>
  <si>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</si>
  <si>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</si>
  <si>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</si>
  <si>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</si>
  <si>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</si>
  <si>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</si>
  <si>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</si>
  <si>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</si>
  <si>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</si>
  <si>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</si>
  <si>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</si>
  <si>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</si>
  <si>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</si>
  <si>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</si>
  <si>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</si>
  <si>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</si>
  <si>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</si>
  <si>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</si>
  <si>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</si>
  <si>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</si>
  <si>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</si>
  <si>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</si>
  <si>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</si>
  <si>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</si>
  <si>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</si>
  <si>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</si>
  <si>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</si>
  <si>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</si>
  <si>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</si>
  <si>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</si>
  <si>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</si>
  <si>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</si>
  <si>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</si>
  <si>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</si>
  <si>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</si>
  <si>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</si>
  <si>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</si>
  <si>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</si>
  <si>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</si>
  <si>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</si>
  <si>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</si>
  <si>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</si>
  <si>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</si>
  <si>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</si>
  <si>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</si>
  <si>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</si>
  <si>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</si>
  <si>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</si>
  <si>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</si>
  <si>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</si>
  <si>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</si>
  <si>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</si>
  <si>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</si>
  <si>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</si>
  <si>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</si>
  <si>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</si>
  <si>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</si>
  <si>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</si>
  <si>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</si>
  <si>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</si>
  <si>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</si>
  <si>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</si>
  <si>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</si>
  <si>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</si>
  <si>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</si>
  <si>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</si>
  <si>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</si>
  <si>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</si>
  <si>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</si>
  <si>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</si>
  <si>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</si>
  <si>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</si>
  <si>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</si>
  <si>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</si>
  <si>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</si>
  <si>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</si>
  <si>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</si>
  <si>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</si>
  <si>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</si>
  <si>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</si>
  <si>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</si>
  <si>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</si>
  <si>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</si>
  <si>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</si>
  <si>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</si>
  <si>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</si>
  <si>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</si>
  <si>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</si>
  <si>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</si>
  <si>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</si>
  <si>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</si>
  <si>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</si>
  <si>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</si>
  <si>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</si>
  <si>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</si>
  <si>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</si>
  <si>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</si>
  <si>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</si>
  <si>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</si>
  <si>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</si>
  <si>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</si>
  <si>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</si>
  <si>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</si>
  <si>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</si>
  <si>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</si>
  <si>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</si>
  <si>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</si>
  <si>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</si>
  <si>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</si>
  <si>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</si>
  <si>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</si>
  <si>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</si>
  <si>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</si>
  <si>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</si>
  <si>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</si>
  <si>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</si>
  <si>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</si>
  <si>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</si>
  <si>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</si>
  <si>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</si>
  <si>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</si>
  <si>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</si>
  <si>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</si>
  <si>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</si>
  <si>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</si>
  <si>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</si>
  <si>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</si>
  <si>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</si>
  <si>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</si>
  <si>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</si>
  <si>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</si>
  <si>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</si>
  <si>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</si>
  <si>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</si>
  <si>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</si>
  <si>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</si>
  <si>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</si>
  <si>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</si>
  <si>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</si>
  <si>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</si>
  <si>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</si>
  <si>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</si>
  <si>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</si>
  <si>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</si>
  <si>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</si>
  <si>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</si>
  <si>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</si>
  <si>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</si>
  <si>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</si>
  <si>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</si>
  <si>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</si>
  <si>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</si>
  <si>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</si>
  <si>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</si>
  <si>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</si>
  <si>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</si>
  <si>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</si>
  <si>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</si>
  <si>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</si>
  <si>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</si>
  <si>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</si>
  <si>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</si>
  <si>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</si>
  <si>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</si>
  <si>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</si>
  <si>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</si>
  <si>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</si>
  <si>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</si>
  <si>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</si>
  <si>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</si>
  <si>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</si>
  <si>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</si>
  <si>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</si>
  <si>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</si>
  <si>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</si>
  <si>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</si>
  <si>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</si>
  <si>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</si>
  <si>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</si>
  <si>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</si>
  <si>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</si>
  <si>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</si>
  <si>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</si>
  <si>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</si>
  <si>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</si>
  <si>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</si>
  <si>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</si>
  <si>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</si>
  <si>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</si>
  <si>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</si>
  <si>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</si>
  <si>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</si>
  <si>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</si>
  <si>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</si>
  <si>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</si>
  <si>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</si>
  <si>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</si>
  <si>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</si>
  <si>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</si>
  <si>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</si>
  <si>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</si>
  <si>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</si>
  <si>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</si>
  <si>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</si>
  <si>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</si>
  <si>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</si>
  <si>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</si>
  <si>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</si>
  <si>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</si>
  <si>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</si>
  <si>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</si>
  <si>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</si>
  <si>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</si>
  <si>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</si>
  <si>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</si>
  <si>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</si>
  <si>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</si>
  <si>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</si>
  <si>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</si>
  <si>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</si>
  <si>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</si>
  <si>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</si>
  <si>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</si>
  <si>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</si>
  <si>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</si>
  <si>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</si>
  <si>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</si>
  <si>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</si>
  <si>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</si>
  <si>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</si>
  <si>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</si>
  <si>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</si>
  <si>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</si>
  <si>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</si>
  <si>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</si>
  <si>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</si>
  <si>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</si>
  <si>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</si>
  <si>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</si>
  <si>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</si>
  <si>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</si>
  <si>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</si>
  <si>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</si>
  <si>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</si>
  <si>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</si>
  <si>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</si>
  <si>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</si>
  <si>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</si>
  <si>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</si>
  <si>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</si>
  <si>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</si>
  <si>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</si>
  <si>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</si>
  <si>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</si>
  <si>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</si>
  <si>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</si>
  <si>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</si>
  <si>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</si>
  <si>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</si>
  <si>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</si>
  <si>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</si>
  <si>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</si>
  <si>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</si>
  <si>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</si>
  <si>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</si>
  <si>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</si>
  <si>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</si>
  <si>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</si>
  <si>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</si>
  <si>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</si>
  <si>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</si>
  <si>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</si>
  <si>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</si>
  <si>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</si>
  <si>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</si>
  <si>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</si>
  <si>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</si>
  <si>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</si>
  <si>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</si>
  <si>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</si>
  <si>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</si>
  <si>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</si>
  <si>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</si>
  <si>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</si>
  <si>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</si>
  <si>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</si>
  <si>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</si>
  <si>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</si>
  <si>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</si>
  <si>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</si>
  <si>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</si>
  <si>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</si>
  <si>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</si>
  <si>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</si>
  <si>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</si>
  <si>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</si>
  <si>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</si>
  <si>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</si>
  <si>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</si>
  <si>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</si>
  <si>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</si>
  <si>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</si>
  <si>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</si>
  <si>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</si>
  <si>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</si>
  <si>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</si>
  <si>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</si>
  <si>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</si>
  <si>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</si>
  <si>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</si>
  <si>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</si>
  <si>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</si>
  <si>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</si>
  <si>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</si>
  <si>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</si>
  <si>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</si>
  <si>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</si>
  <si>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</si>
  <si>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</si>
  <si>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</si>
  <si>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</si>
  <si>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</si>
  <si>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</si>
  <si>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</si>
  <si>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</si>
  <si>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</si>
  <si>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</si>
  <si>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</si>
  <si>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</si>
  <si>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</si>
  <si>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</si>
  <si>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</si>
  <si>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</si>
  <si>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</si>
  <si>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</si>
  <si>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</si>
  <si>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</si>
  <si>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</si>
  <si>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</si>
  <si>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</si>
  <si>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</si>
  <si>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</si>
  <si>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</si>
  <si>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</si>
  <si>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</si>
  <si>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</si>
  <si>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</si>
  <si>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</si>
  <si>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</si>
  <si>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</si>
  <si>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</si>
  <si>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</si>
  <si>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</si>
  <si>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</si>
  <si>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</si>
  <si>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</si>
  <si>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</si>
  <si>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</si>
  <si>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</si>
  <si>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</si>
  <si>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</si>
  <si>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</si>
  <si>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</si>
  <si>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</si>
  <si>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</si>
  <si>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</si>
  <si>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</si>
  <si>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</si>
  <si>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</si>
  <si>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</si>
  <si>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</si>
  <si>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</si>
  <si>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</si>
  <si>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</si>
  <si>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</si>
  <si>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</si>
  <si>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</si>
  <si>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</si>
  <si>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</si>
  <si>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</si>
  <si>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</si>
  <si>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</si>
  <si>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</si>
  <si>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</si>
  <si>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</si>
  <si>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</si>
  <si>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</si>
  <si>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</si>
  <si>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</si>
  <si>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</si>
  <si>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</si>
  <si>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</si>
  <si>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</si>
  <si>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</si>
  <si>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</si>
  <si>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</si>
  <si>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</si>
  <si>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</si>
  <si>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</si>
  <si>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</si>
  <si>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</si>
  <si>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</si>
  <si>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</si>
  <si>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</si>
  <si>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</si>
  <si>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</si>
  <si>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</si>
  <si>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</si>
  <si>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</si>
  <si>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</si>
  <si>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</si>
  <si>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</si>
  <si>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</si>
  <si>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</si>
  <si>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</si>
  <si>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</si>
  <si>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</si>
  <si>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</si>
  <si>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</si>
  <si>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</si>
  <si>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</si>
  <si>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</si>
  <si>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</si>
  <si>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</si>
  <si>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</si>
  <si>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</si>
  <si>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</si>
  <si>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</si>
  <si>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</si>
  <si>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</si>
  <si>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</si>
  <si>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</si>
  <si>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</si>
  <si>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</si>
  <si>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</si>
  <si>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</si>
  <si>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</si>
  <si>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</si>
  <si>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</si>
  <si>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</si>
  <si>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</si>
  <si>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</si>
  <si>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</si>
  <si>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</si>
  <si>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</si>
  <si>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</si>
  <si>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</si>
  <si>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</si>
  <si>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</si>
  <si>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</si>
  <si>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</si>
  <si>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</si>
  <si>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</si>
  <si>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</si>
  <si>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</si>
  <si>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</si>
  <si>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</si>
  <si>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</si>
  <si>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</si>
  <si>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</si>
  <si>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</si>
  <si>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</si>
  <si>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</si>
  <si>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</si>
  <si>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</si>
  <si>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</si>
  <si>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</si>
  <si>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</si>
  <si>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</si>
  <si>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</si>
  <si>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</si>
  <si>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</si>
  <si>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</si>
  <si>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</si>
  <si>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</si>
  <si>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</si>
  <si>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</si>
  <si>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</si>
  <si>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</si>
  <si>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</si>
  <si>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</si>
  <si>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</si>
  <si>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</si>
  <si>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</si>
  <si>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</si>
  <si>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</si>
  <si>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</si>
  <si>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</si>
  <si>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</si>
  <si>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</si>
  <si>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</si>
  <si>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</si>
  <si>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</si>
  <si>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</si>
  <si>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</si>
  <si>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</si>
  <si>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</si>
  <si>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</si>
  <si>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</si>
  <si>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</si>
  <si>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</si>
  <si>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</si>
  <si>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</si>
  <si>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</si>
  <si>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</si>
  <si>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</si>
  <si>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</si>
  <si>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</si>
  <si>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</si>
  <si>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</si>
  <si>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</si>
  <si>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</si>
  <si>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</si>
  <si>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</si>
  <si>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</si>
  <si>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</si>
  <si>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</si>
  <si>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</si>
  <si>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</si>
  <si>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</si>
  <si>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</si>
  <si>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</si>
  <si>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</si>
  <si>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</si>
  <si>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</si>
  <si>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</si>
  <si>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</si>
  <si>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</si>
  <si>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</si>
  <si>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</si>
  <si>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</si>
  <si>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</si>
  <si>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</si>
  <si>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</si>
  <si>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</si>
  <si>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</si>
  <si>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</si>
  <si>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</si>
  <si>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</si>
  <si>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</si>
  <si>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</si>
  <si>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</si>
  <si>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</si>
  <si>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</si>
  <si>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</si>
  <si>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</si>
  <si>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</si>
  <si>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</si>
  <si>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</si>
  <si>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</si>
  <si>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</si>
  <si>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</si>
  <si>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</si>
  <si>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</si>
  <si>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</si>
  <si>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</si>
  <si>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</si>
  <si>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</si>
  <si>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</si>
  <si>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</si>
  <si>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</si>
  <si>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</si>
  <si>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</si>
  <si>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</si>
  <si>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</si>
  <si>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</si>
  <si>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</si>
  <si>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</si>
  <si>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</si>
  <si>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</si>
  <si>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</si>
  <si>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</si>
  <si>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</si>
  <si>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</si>
  <si>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</si>
  <si>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</si>
  <si>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</si>
  <si>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</si>
  <si>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</si>
  <si>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</si>
  <si>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</si>
  <si>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</si>
  <si>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</si>
  <si>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</si>
  <si>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</si>
  <si>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</si>
  <si>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</si>
  <si>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</si>
  <si>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</si>
  <si>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</si>
  <si>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</si>
  <si>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</si>
  <si>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</si>
  <si>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</si>
  <si>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</si>
  <si>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</si>
  <si>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</si>
  <si>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</si>
  <si>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</si>
  <si>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</si>
  <si>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</si>
  <si>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</si>
  <si>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</si>
  <si>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</si>
  <si>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</si>
  <si>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</si>
  <si>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</si>
  <si>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</si>
  <si>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</si>
  <si>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</si>
  <si>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</si>
  <si>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</si>
  <si>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</si>
  <si>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</si>
  <si>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</si>
  <si>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</si>
  <si>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</si>
  <si>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</si>
  <si>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</si>
  <si>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</si>
  <si>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</si>
  <si>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</si>
  <si>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</si>
  <si>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</si>
  <si>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</si>
  <si>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</si>
  <si>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</si>
  <si>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</si>
  <si>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</si>
  <si>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</si>
  <si>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</si>
  <si>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</si>
  <si>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</si>
  <si>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</si>
  <si>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</si>
  <si>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</si>
  <si>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</si>
  <si>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</si>
  <si>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</si>
  <si>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</si>
  <si>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</si>
  <si>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</si>
  <si>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</si>
  <si>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</si>
  <si>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</si>
  <si>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</si>
  <si>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</si>
  <si>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</si>
  <si>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</si>
  <si>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</si>
  <si>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</si>
  <si>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</si>
  <si>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</si>
  <si>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</si>
  <si>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</si>
  <si>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</si>
  <si>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</si>
  <si>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</si>
  <si>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</si>
  <si>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</si>
  <si>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</si>
  <si>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</si>
  <si>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</si>
  <si>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</si>
  <si>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</si>
  <si>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</si>
  <si>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</si>
  <si>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</si>
  <si>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</si>
  <si>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</si>
  <si>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</si>
  <si>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</si>
  <si>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</si>
  <si>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</si>
  <si>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</si>
  <si>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</si>
  <si>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</si>
  <si>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</si>
  <si>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</si>
  <si>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</si>
  <si>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</si>
  <si>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</si>
  <si>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</si>
  <si>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</si>
  <si>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</si>
  <si>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</si>
  <si>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</si>
  <si>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</si>
  <si>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</si>
  <si>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</si>
  <si>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</si>
  <si>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</si>
  <si>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</si>
  <si>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</si>
  <si>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</si>
  <si>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</si>
  <si>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</si>
  <si>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</si>
  <si>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</si>
  <si>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</si>
  <si>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</si>
  <si>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</si>
  <si>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</si>
  <si>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</si>
  <si>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</si>
  <si>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</si>
  <si>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</si>
  <si>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</si>
  <si>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</si>
  <si>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</si>
  <si>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</si>
  <si>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</si>
  <si>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</si>
  <si>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</si>
  <si>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</si>
  <si>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</si>
  <si>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</si>
  <si>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</si>
  <si>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</si>
  <si>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</si>
  <si>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</si>
  <si>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</si>
  <si>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</si>
  <si>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</si>
  <si>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</si>
  <si>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</si>
  <si>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</si>
  <si>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</si>
  <si>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</si>
  <si>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</si>
  <si>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</si>
  <si>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</si>
  <si>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</si>
  <si>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</si>
  <si>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</si>
  <si>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</si>
  <si>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</si>
  <si>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</si>
  <si>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</si>
  <si>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</si>
  <si>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</si>
  <si>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</si>
  <si>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</si>
  <si>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</si>
  <si>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</si>
  <si>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</si>
  <si>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</si>
  <si>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</si>
  <si>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</si>
  <si>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</si>
  <si>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</si>
  <si>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</si>
  <si>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</si>
  <si>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</si>
  <si>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</si>
  <si>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</si>
  <si>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</si>
  <si>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</si>
  <si>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</si>
  <si>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</si>
  <si>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</si>
  <si>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</si>
  <si>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</si>
  <si>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</si>
  <si>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</si>
  <si>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</si>
  <si>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</si>
  <si>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</si>
  <si>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</si>
  <si>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</si>
  <si>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</si>
  <si>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</si>
  <si>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</si>
  <si>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</si>
  <si>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</si>
  <si>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</si>
  <si>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</si>
  <si>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</si>
  <si>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</si>
  <si>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</si>
  <si>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</si>
  <si>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</si>
  <si>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</si>
  <si>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</si>
  <si>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</si>
  <si>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</si>
  <si>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</si>
  <si>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</si>
  <si>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</si>
  <si>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</si>
  <si>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</si>
  <si>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</si>
  <si>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</si>
  <si>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</si>
  <si>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</si>
  <si>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</si>
  <si>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</si>
  <si>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</si>
  <si>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</si>
  <si>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</si>
  <si>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</si>
  <si>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</si>
  <si>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</si>
  <si>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</si>
  <si>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</si>
  <si>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</si>
  <si>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</si>
  <si>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</si>
  <si>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</si>
  <si>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</si>
  <si>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</si>
  <si>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</si>
  <si>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</si>
  <si>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</si>
  <si>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</si>
  <si>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</si>
  <si>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</si>
  <si>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</si>
  <si>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</si>
  <si>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</si>
  <si>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</si>
  <si>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</si>
  <si>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</si>
  <si>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</si>
  <si>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</si>
  <si>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</si>
  <si>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</si>
  <si>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</si>
  <si>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</si>
  <si>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</si>
  <si>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</si>
  <si>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</si>
  <si>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</si>
  <si>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</si>
  <si>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</si>
  <si>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</si>
  <si>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</si>
  <si>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</si>
  <si>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</si>
  <si>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</si>
  <si>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</si>
  <si>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</si>
  <si>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</si>
  <si>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</si>
  <si>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</si>
  <si>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</si>
  <si>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</si>
  <si>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</si>
  <si>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</si>
  <si>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</si>
  <si>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</si>
  <si>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</si>
  <si>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</si>
  <si>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</si>
  <si>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</si>
  <si>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</si>
  <si>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</si>
  <si>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</si>
  <si>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</si>
  <si>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</si>
  <si>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</si>
  <si>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</si>
  <si>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</si>
  <si>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</si>
  <si>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</si>
  <si>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</si>
  <si>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</si>
  <si>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</si>
  <si>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</si>
  <si>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</si>
  <si>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</si>
  <si>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</si>
  <si>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</si>
  <si>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</si>
  <si>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</si>
  <si>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</si>
  <si>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</si>
  <si>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</si>
  <si>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</si>
  <si>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</si>
  <si>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</si>
  <si>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</si>
  <si>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</si>
  <si>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</si>
  <si>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</si>
  <si>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</si>
  <si>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</si>
  <si>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</si>
  <si>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</si>
  <si>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</si>
  <si>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</si>
  <si>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</si>
  <si>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</si>
  <si>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</si>
  <si>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</si>
  <si>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</si>
  <si>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</si>
  <si>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</si>
  <si>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</si>
  <si>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</si>
  <si>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</si>
  <si>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</si>
  <si>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</si>
  <si>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</si>
  <si>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</si>
  <si>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</si>
  <si>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</si>
  <si>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</si>
  <si>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</si>
  <si>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</si>
  <si>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</si>
  <si>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</si>
  <si>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</si>
  <si>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</si>
  <si>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</si>
  <si>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</si>
  <si>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</si>
  <si>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</si>
  <si>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</si>
  <si>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</si>
  <si>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</si>
  <si>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</si>
  <si>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</si>
  <si>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</si>
  <si>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</si>
  <si>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</si>
  <si>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</si>
  <si>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</si>
  <si>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</si>
  <si>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</si>
  <si>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</si>
  <si>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</si>
  <si>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</si>
  <si>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</si>
  <si>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</si>
  <si>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</si>
  <si>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</si>
  <si>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</si>
  <si>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</si>
  <si>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</si>
  <si>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</si>
  <si>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</si>
  <si>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</si>
  <si>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</si>
  <si>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</si>
  <si>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</si>
  <si>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</si>
  <si>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</si>
  <si>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</si>
  <si>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</si>
  <si>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</si>
  <si>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</si>
  <si>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</si>
  <si>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</si>
  <si>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</si>
  <si>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</si>
  <si>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</si>
  <si>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</si>
  <si>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</si>
  <si>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</si>
  <si>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</si>
  <si>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</si>
  <si>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</si>
  <si>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</si>
  <si>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</si>
  <si>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</si>
  <si>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</si>
  <si>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</si>
  <si>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</si>
  <si>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</si>
  <si>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</si>
  <si>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</si>
  <si>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</si>
  <si>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</si>
  <si>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</si>
  <si>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</si>
  <si>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</si>
  <si>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</si>
  <si>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</si>
  <si>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</si>
  <si>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</si>
  <si>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</si>
  <si>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</si>
  <si>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</si>
  <si>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</si>
  <si>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</si>
  <si>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</si>
  <si>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</si>
  <si>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</si>
  <si>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</si>
  <si>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</si>
  <si>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</si>
  <si>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</si>
  <si>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</si>
  <si>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</si>
  <si>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</si>
  <si>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</si>
  <si>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</si>
  <si>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</si>
  <si>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</si>
  <si>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</si>
  <si>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</si>
  <si>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</si>
  <si>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</si>
  <si>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</si>
  <si>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</si>
  <si>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</si>
  <si>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</si>
  <si>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</si>
  <si>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</si>
  <si>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</si>
  <si>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</si>
  <si>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</si>
  <si>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</si>
  <si>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</si>
  <si>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</si>
  <si>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</si>
  <si>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</si>
  <si>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</si>
  <si>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</si>
  <si>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</si>
  <si>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</si>
  <si>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</si>
  <si>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</si>
  <si>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</si>
  <si>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</si>
  <si>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</si>
  <si>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</si>
  <si>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</si>
  <si>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</si>
  <si>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</si>
  <si>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</si>
  <si>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</si>
  <si>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</si>
  <si>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</si>
  <si>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</si>
  <si>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</si>
  <si>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</si>
  <si>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</si>
  <si>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</si>
  <si>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</si>
  <si>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</si>
  <si>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</si>
  <si>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</si>
  <si>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</si>
  <si>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</si>
  <si>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</si>
  <si>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</si>
  <si>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</si>
  <si>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</si>
  <si>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</si>
  <si>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</si>
  <si>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</si>
  <si>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</si>
  <si>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</si>
  <si>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</si>
  <si>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</si>
  <si>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</si>
  <si>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</si>
  <si>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</si>
  <si>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</si>
  <si>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</si>
  <si>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</si>
  <si>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</si>
  <si>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</si>
  <si>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</si>
  <si>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</si>
  <si>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</si>
  <si>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</si>
  <si>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</si>
  <si>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</si>
  <si>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</si>
  <si>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</si>
  <si>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</si>
  <si>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</si>
  <si>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</si>
  <si>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</si>
  <si>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</si>
  <si>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</si>
  <si>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</si>
  <si>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</si>
  <si>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</si>
  <si>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</si>
  <si>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</si>
  <si>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</si>
  <si>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</si>
  <si>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</si>
  <si>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</si>
  <si>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</si>
  <si>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</si>
  <si>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</si>
  <si>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</si>
  <si>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</si>
  <si>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</si>
  <si>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</si>
  <si>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</si>
  <si>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</si>
  <si>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</si>
  <si>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</si>
  <si>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</si>
  <si>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</si>
  <si>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</si>
  <si>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</si>
  <si>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</si>
  <si>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</si>
  <si>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</si>
  <si>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</si>
  <si>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</si>
  <si>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</si>
  <si>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</si>
  <si>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</si>
  <si>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</si>
  <si>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</si>
  <si>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</si>
  <si>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</si>
  <si>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</si>
  <si>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</si>
  <si>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</si>
  <si>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</si>
  <si>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</si>
  <si>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</si>
  <si>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</si>
  <si>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</si>
  <si>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</si>
  <si>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</si>
  <si>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</si>
  <si>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</si>
  <si>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</si>
  <si>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</si>
  <si>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</si>
  <si>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</si>
  <si>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</si>
  <si>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</si>
  <si>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</si>
  <si>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</si>
  <si>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</si>
  <si>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</si>
  <si>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</si>
  <si>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</si>
  <si>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</si>
  <si>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</si>
  <si>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</si>
  <si>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</si>
  <si>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</si>
  <si>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</si>
  <si>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</si>
  <si>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</si>
  <si>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</si>
  <si>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</si>
  <si>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</si>
  <si>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</si>
  <si>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</si>
  <si>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</si>
  <si>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</si>
  <si>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</si>
  <si>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</si>
  <si>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</si>
  <si>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</si>
  <si>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</si>
  <si>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</si>
  <si>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</si>
  <si>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</si>
  <si>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</si>
  <si>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</si>
  <si>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</si>
  <si>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</si>
  <si>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</si>
  <si>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</si>
  <si>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</si>
  <si>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</si>
  <si>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</si>
  <si>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</si>
  <si>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</si>
  <si>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</si>
  <si>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</si>
  <si>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</si>
  <si>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</si>
  <si>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</si>
  <si>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</si>
  <si>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</si>
  <si>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</si>
  <si>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</si>
  <si>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</si>
  <si>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</si>
  <si>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</si>
  <si>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</si>
  <si>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</si>
  <si>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</si>
  <si>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</si>
  <si>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</si>
  <si>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</si>
  <si>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</si>
  <si>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</si>
  <si>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</si>
  <si>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</si>
  <si>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</si>
  <si>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</si>
  <si>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</si>
  <si>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</si>
  <si>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</si>
  <si>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</si>
  <si>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</si>
  <si>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</si>
  <si>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</si>
  <si>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</si>
  <si>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</si>
  <si>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</si>
  <si>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</si>
  <si>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</si>
  <si>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</si>
  <si>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</si>
  <si>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</si>
  <si>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</si>
  <si>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</si>
  <si>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</si>
  <si>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</si>
  <si>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</si>
  <si>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</si>
  <si>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</si>
  <si>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</si>
  <si>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</si>
  <si>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</si>
  <si>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</si>
  <si>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</si>
  <si>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</si>
  <si>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</si>
  <si>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</si>
  <si>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</si>
  <si>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</si>
  <si>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</si>
  <si>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</si>
  <si>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</si>
  <si>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</si>
  <si>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</si>
  <si>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</si>
  <si>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</si>
  <si>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</si>
  <si>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</si>
  <si>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</si>
  <si>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</si>
  <si>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</si>
  <si>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</si>
  <si>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</si>
  <si>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</si>
  <si>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</si>
  <si>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</si>
  <si>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</si>
  <si>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</si>
  <si>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</si>
  <si>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</si>
  <si>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</si>
  <si>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</si>
  <si>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</si>
  <si>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</si>
  <si>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</si>
  <si>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</si>
  <si>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</si>
  <si>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</si>
  <si>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</si>
  <si>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</si>
  <si>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</si>
  <si>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</si>
  <si>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</si>
  <si>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</si>
  <si>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</si>
  <si>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</si>
  <si>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</si>
  <si>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</si>
  <si>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</si>
  <si>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</si>
  <si>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</si>
  <si>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</si>
  <si>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</si>
  <si>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</si>
  <si>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</si>
  <si>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</si>
  <si>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</si>
  <si>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</si>
  <si>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</si>
  <si>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</si>
  <si>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</si>
  <si>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</si>
  <si>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</si>
  <si>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</si>
  <si>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</si>
  <si>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</si>
  <si>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</si>
  <si>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</si>
  <si>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</si>
  <si>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</si>
  <si>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</si>
  <si>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</si>
  <si>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</si>
  <si>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</si>
  <si>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</si>
  <si>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</si>
  <si>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</si>
  <si>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</si>
  <si>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</si>
  <si>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</si>
  <si>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</si>
  <si>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</si>
  <si>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</si>
  <si>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</si>
  <si>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</si>
  <si>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</si>
  <si>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</si>
  <si>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</si>
  <si>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</si>
  <si>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</si>
  <si>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</si>
  <si>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</si>
  <si>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</si>
  <si>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</si>
  <si>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</si>
  <si>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</si>
  <si>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</si>
  <si>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</si>
  <si>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</si>
  <si>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</si>
  <si>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</si>
  <si>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</si>
  <si>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</si>
  <si>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</si>
  <si>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</si>
  <si>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</si>
  <si>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</si>
  <si>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</si>
  <si>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</si>
  <si>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</si>
  <si>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</si>
  <si>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</si>
  <si>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</si>
  <si>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</si>
  <si>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</si>
  <si>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</si>
  <si>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</si>
  <si>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</si>
  <si>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</si>
  <si>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</si>
  <si>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</si>
  <si>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</si>
  <si>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</si>
  <si>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</si>
  <si>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</si>
  <si>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</si>
  <si>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</si>
  <si>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</si>
  <si>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</si>
  <si>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</si>
  <si>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</si>
  <si>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</si>
  <si>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</si>
  <si>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</si>
  <si>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</si>
  <si>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</si>
  <si>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</si>
  <si>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</si>
  <si>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</si>
  <si>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</si>
  <si>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</si>
  <si>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</si>
  <si>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</si>
  <si>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</si>
  <si>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</si>
  <si>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</si>
  <si>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</si>
  <si>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</si>
  <si>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</si>
  <si>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</si>
  <si>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</si>
  <si>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</si>
  <si>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</si>
  <si>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</si>
  <si>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</si>
  <si>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</si>
  <si>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</si>
  <si>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</si>
  <si>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</si>
  <si>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</si>
  <si>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</si>
  <si>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</si>
  <si>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</si>
  <si>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</si>
  <si>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</si>
  <si>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</si>
  <si>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</si>
  <si>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</si>
  <si>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</si>
  <si>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</si>
  <si>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</si>
  <si>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</si>
  <si>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</si>
  <si>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</si>
  <si>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</si>
  <si>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</si>
  <si>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</si>
  <si>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</si>
  <si>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</si>
  <si>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</si>
  <si>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</si>
  <si>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</si>
  <si>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</si>
  <si>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</si>
  <si>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</si>
  <si>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</si>
  <si>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</si>
  <si>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</si>
  <si>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</si>
  <si>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</si>
  <si>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</si>
  <si>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</si>
  <si>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</si>
  <si>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</si>
  <si>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</si>
  <si>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</si>
  <si>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</si>
  <si>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</si>
  <si>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</si>
  <si>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</si>
  <si>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</si>
  <si>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</si>
  <si>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</si>
  <si>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</si>
  <si>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</si>
  <si>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</si>
  <si>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</si>
  <si>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</si>
  <si>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</si>
  <si>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</si>
  <si>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</si>
  <si>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</si>
  <si>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</si>
  <si>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</si>
  <si>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</si>
  <si>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</si>
  <si>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</si>
  <si>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</si>
  <si>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</si>
  <si>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</si>
  <si>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</si>
  <si>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</si>
  <si>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</si>
  <si>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</si>
  <si>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</si>
  <si>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</si>
  <si>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</si>
  <si>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</si>
  <si>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</si>
  <si>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</si>
  <si>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</si>
  <si>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</si>
  <si>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</si>
  <si>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</si>
  <si>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</si>
  <si>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</si>
  <si>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</si>
  <si>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</si>
  <si>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</si>
  <si>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</si>
  <si>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</si>
  <si>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</si>
  <si>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</si>
  <si>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</si>
  <si>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</si>
  <si>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</si>
  <si>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</si>
  <si>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</si>
  <si>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</si>
  <si>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</si>
  <si>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</si>
  <si>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</si>
  <si>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</si>
  <si>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</si>
  <si>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</si>
  <si>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</si>
  <si>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</si>
  <si>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</si>
  <si>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</si>
  <si>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</si>
  <si>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</si>
  <si>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</si>
  <si>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</si>
  <si>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</si>
  <si>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</si>
  <si>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</si>
  <si>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</si>
  <si>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</si>
  <si>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</si>
  <si>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</si>
  <si>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</si>
  <si>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</si>
  <si>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</si>
  <si>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</si>
  <si>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</si>
  <si>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</si>
  <si>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</si>
  <si>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</si>
  <si>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</si>
  <si>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</si>
  <si>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</si>
  <si>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</si>
  <si>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</si>
  <si>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</si>
  <si>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</si>
  <si>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</si>
  <si>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</si>
  <si>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</si>
  <si>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</si>
  <si>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</si>
  <si>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</si>
  <si>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</si>
  <si>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</si>
  <si>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</si>
  <si>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</si>
  <si>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</si>
  <si>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</si>
  <si>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</si>
  <si>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</si>
  <si>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</si>
  <si>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</si>
  <si>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</si>
  <si>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</si>
  <si>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</si>
  <si>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</si>
  <si>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</si>
  <si>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</si>
  <si>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</si>
  <si>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</si>
  <si>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</si>
  <si>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</si>
  <si>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</si>
  <si>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</si>
  <si>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</si>
  <si>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</si>
  <si>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</si>
  <si>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</si>
  <si>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</si>
  <si>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</si>
  <si>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</si>
  <si>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</si>
  <si>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</si>
  <si>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</si>
  <si>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</si>
  <si>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</si>
  <si>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</si>
  <si>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</si>
  <si>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</si>
  <si>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</si>
  <si>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</si>
  <si>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</si>
  <si>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</si>
  <si>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</si>
  <si>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</si>
  <si>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</si>
  <si>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</si>
  <si>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</si>
  <si>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</si>
  <si>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</si>
  <si>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</si>
  <si>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</si>
  <si>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</si>
  <si>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</si>
  <si>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</si>
  <si>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</si>
  <si>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</si>
  <si>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</si>
  <si>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</si>
  <si>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</si>
  <si>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</si>
  <si>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</si>
  <si>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</si>
  <si>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</si>
  <si>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</si>
  <si>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</si>
  <si>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</si>
  <si>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</si>
  <si>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</si>
  <si>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</si>
  <si>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</si>
  <si>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</si>
  <si>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</si>
  <si>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</si>
  <si>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</si>
  <si>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</si>
  <si>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</si>
  <si>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</si>
  <si>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</si>
  <si>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</si>
  <si>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</si>
  <si>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</si>
  <si>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</si>
  <si>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</si>
  <si>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</si>
  <si>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</si>
  <si>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</si>
  <si>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</si>
  <si>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</si>
  <si>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</si>
  <si>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</si>
  <si>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</si>
  <si>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</si>
  <si>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</si>
  <si>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</si>
  <si>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</si>
  <si>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</si>
  <si>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</si>
  <si>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</si>
  <si>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</si>
  <si>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</si>
  <si>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</si>
  <si>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</si>
  <si>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</si>
  <si>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</si>
  <si>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</si>
  <si>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</si>
  <si>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</si>
  <si>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</si>
  <si>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</si>
  <si>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</si>
  <si>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</si>
  <si>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</si>
  <si>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</si>
  <si>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</si>
  <si>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</si>
  <si>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</si>
  <si>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</si>
  <si>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</si>
  <si>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</si>
  <si>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</si>
  <si>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</si>
  <si>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</si>
  <si>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</si>
  <si>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</si>
  <si>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</si>
  <si>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</si>
  <si>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</si>
  <si>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</si>
  <si>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</si>
  <si>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</si>
  <si>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</si>
  <si>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</si>
  <si>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</si>
  <si>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</si>
  <si>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</si>
  <si>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</si>
  <si>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</si>
  <si>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</si>
  <si>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</si>
  <si>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</si>
  <si>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</si>
  <si>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</si>
  <si>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</si>
  <si>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</si>
  <si>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</si>
  <si>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</si>
  <si>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</si>
  <si>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</si>
  <si>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</si>
  <si>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</si>
  <si>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</si>
  <si>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</si>
  <si>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</si>
  <si>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</si>
  <si>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</si>
  <si>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</si>
  <si>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</si>
  <si>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</si>
  <si>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</si>
  <si>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</si>
  <si>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</si>
  <si>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</si>
  <si>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</si>
  <si>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</si>
  <si>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</si>
  <si>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</si>
  <si>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</si>
  <si>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</si>
  <si>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</si>
  <si>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</si>
  <si>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</si>
  <si>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</si>
  <si>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</si>
  <si>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</si>
  <si>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</si>
  <si>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</si>
  <si>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</si>
  <si>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</si>
  <si>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</si>
  <si>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</si>
  <si>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</si>
  <si>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</si>
  <si>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</si>
  <si>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</si>
  <si>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</si>
  <si>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</si>
  <si>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</si>
  <si>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</si>
  <si>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</si>
  <si>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</si>
  <si>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</si>
  <si>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</si>
  <si>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</si>
  <si>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</si>
  <si>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</si>
  <si>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</si>
  <si>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</si>
  <si>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</si>
  <si>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</si>
  <si>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</si>
  <si>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</si>
  <si>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</si>
  <si>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</si>
  <si>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</si>
  <si>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</si>
  <si>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</si>
  <si>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</si>
  <si>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</si>
  <si>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</si>
  <si>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</si>
  <si>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</si>
  <si>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</si>
  <si>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</si>
  <si>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</si>
  <si>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</si>
  <si>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</si>
  <si>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</si>
  <si>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</si>
  <si>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</si>
  <si>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</si>
  <si>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</si>
  <si>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</si>
  <si>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</si>
  <si>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</si>
  <si>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</si>
  <si>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</si>
  <si>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</si>
  <si>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</si>
  <si>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</si>
  <si>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</si>
  <si>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</si>
  <si>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</si>
  <si>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</si>
  <si>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</si>
  <si>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</si>
  <si>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</si>
  <si>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</si>
  <si>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</si>
  <si>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</si>
  <si>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</si>
  <si>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</si>
  <si>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</si>
  <si>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</si>
  <si>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</si>
  <si>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</si>
  <si>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</si>
  <si>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</si>
  <si>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</si>
  <si>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</si>
  <si>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</si>
  <si>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</si>
  <si>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</si>
  <si>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</si>
  <si>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</si>
  <si>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</si>
  <si>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</si>
  <si>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</si>
  <si>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</si>
  <si>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</si>
  <si>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</si>
  <si>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</si>
  <si>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</si>
  <si>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</si>
  <si>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</si>
  <si>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</si>
  <si>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</si>
  <si>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</si>
  <si>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</si>
  <si>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</si>
  <si>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</si>
  <si>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</si>
  <si>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</si>
  <si>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</si>
  <si>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</si>
  <si>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</si>
  <si>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</si>
  <si>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</si>
  <si>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</si>
  <si>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</si>
  <si>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</si>
  <si>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</si>
  <si>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</si>
  <si>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</si>
  <si>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</si>
  <si>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</si>
  <si>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</si>
  <si>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</si>
  <si>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</si>
  <si>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</si>
  <si>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</si>
  <si>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</si>
  <si>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</si>
  <si>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</si>
  <si>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</si>
  <si>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</si>
  <si>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</si>
  <si>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</si>
  <si>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</si>
  <si>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</si>
  <si>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</si>
  <si>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</si>
  <si>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</si>
  <si>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</si>
  <si>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</si>
  <si>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</si>
  <si>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</si>
  <si>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</si>
  <si>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</si>
  <si>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</si>
  <si>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</si>
  <si>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</si>
  <si>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</si>
  <si>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</si>
  <si>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</si>
  <si>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</si>
  <si>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</si>
  <si>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</si>
  <si>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</si>
  <si>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</si>
  <si>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</si>
  <si>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</si>
  <si>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</si>
  <si>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</si>
  <si>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</si>
  <si>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</si>
  <si>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</si>
  <si>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</si>
  <si>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</si>
  <si>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</si>
  <si>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</si>
  <si>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</si>
  <si>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</si>
  <si>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</si>
  <si>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</si>
  <si>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</si>
  <si>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</si>
  <si>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</si>
  <si>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</si>
  <si>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</si>
  <si>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</si>
  <si>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</si>
  <si>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</si>
  <si>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</si>
  <si>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</si>
  <si>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</si>
  <si>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</si>
  <si>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</si>
  <si>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</si>
  <si>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</si>
  <si>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</si>
  <si>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</si>
  <si>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</si>
  <si>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</si>
  <si>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</si>
  <si>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</si>
  <si>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</si>
  <si>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</si>
  <si>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</si>
  <si>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</si>
  <si>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</si>
  <si>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</si>
  <si>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</si>
  <si>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</si>
  <si>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</si>
  <si>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</si>
  <si>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</si>
  <si>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</si>
  <si>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</si>
  <si>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</si>
  <si>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</si>
  <si>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</si>
  <si>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</si>
  <si>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</si>
  <si>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</si>
  <si>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</si>
  <si>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</si>
  <si>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</si>
  <si>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</si>
  <si>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</si>
  <si>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</si>
  <si>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</si>
  <si>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</si>
  <si>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</si>
  <si>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</si>
  <si>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</si>
  <si>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</si>
  <si>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</si>
  <si>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</si>
  <si>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</si>
  <si>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</si>
  <si>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</si>
  <si>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</si>
  <si>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</si>
  <si>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</si>
  <si>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</si>
  <si>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</si>
  <si>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</si>
  <si>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</si>
  <si>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</si>
  <si>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</si>
  <si>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</si>
  <si>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</si>
  <si>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</si>
  <si>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</si>
  <si>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</si>
  <si>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</si>
  <si>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</si>
  <si>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</si>
  <si>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</si>
  <si>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</si>
  <si>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</si>
  <si>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</si>
  <si>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</si>
  <si>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</si>
  <si>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</si>
  <si>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</si>
  <si>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</si>
  <si>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</si>
  <si>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</si>
  <si>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</si>
  <si>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</si>
  <si>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</si>
  <si>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</si>
  <si>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</si>
  <si>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</si>
  <si>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</si>
  <si>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</si>
  <si>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</si>
  <si>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</si>
  <si>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</si>
  <si>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</si>
  <si>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</si>
  <si>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</si>
  <si>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</si>
  <si>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</si>
  <si>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</si>
  <si>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</si>
  <si>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</si>
  <si>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</si>
  <si>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</si>
  <si>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</si>
  <si>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</si>
  <si>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</si>
  <si>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</si>
  <si>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</si>
  <si>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</si>
  <si>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</si>
  <si>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</si>
  <si>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</si>
  <si>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</si>
  <si>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</si>
  <si>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</si>
  <si>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</si>
  <si>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</si>
  <si>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</si>
  <si>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</si>
  <si>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</si>
  <si>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</si>
  <si>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</si>
  <si>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</si>
  <si>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</si>
  <si>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</si>
  <si>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</si>
  <si>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</si>
  <si>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</si>
  <si>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</si>
  <si>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</si>
  <si>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</si>
  <si>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</si>
  <si>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</si>
  <si>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</si>
  <si>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</si>
  <si>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</si>
  <si>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</si>
  <si>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</si>
  <si>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</si>
  <si>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</si>
  <si>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</si>
  <si>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</si>
  <si>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</si>
  <si>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</si>
  <si>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</si>
  <si>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</si>
  <si>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</si>
  <si>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</si>
  <si>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</si>
  <si>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</si>
  <si>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</si>
  <si>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</si>
  <si>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</si>
  <si>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</si>
  <si>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</si>
  <si>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</si>
  <si>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</si>
  <si>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</si>
  <si>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</si>
  <si>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</si>
  <si>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</si>
  <si>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</si>
  <si>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</si>
  <si>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</si>
  <si>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</si>
  <si>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</si>
  <si>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</si>
  <si>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</si>
  <si>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</si>
  <si>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</si>
  <si>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</si>
  <si>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</si>
  <si>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</si>
  <si>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</si>
  <si>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</si>
  <si>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</si>
  <si>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</si>
  <si>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</si>
  <si>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</si>
  <si>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</si>
  <si>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</si>
  <si>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</si>
  <si>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</si>
  <si>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</si>
  <si>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</si>
  <si>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</si>
  <si>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</si>
  <si>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</si>
  <si>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</si>
  <si>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</si>
  <si>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</si>
  <si>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</si>
  <si>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</si>
  <si>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</si>
  <si>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</si>
  <si>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</si>
  <si>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</si>
  <si>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</si>
  <si>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</si>
  <si>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</si>
  <si>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</si>
  <si>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</si>
  <si>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</si>
  <si>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</si>
  <si>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</si>
  <si>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</si>
  <si>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</si>
  <si>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</si>
  <si>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</si>
  <si>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</si>
  <si>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</si>
  <si>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</si>
  <si>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</si>
  <si>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</si>
  <si>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</si>
  <si>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</si>
  <si>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</si>
  <si>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</si>
  <si>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</si>
  <si>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</si>
  <si>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</si>
  <si>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</si>
  <si>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</si>
  <si>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</si>
  <si>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</si>
  <si>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</si>
  <si>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</si>
  <si>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</si>
  <si>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</si>
  <si>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</si>
  <si>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</si>
  <si>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</si>
  <si>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</si>
  <si>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</si>
  <si>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</si>
  <si>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</si>
  <si>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</si>
  <si>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</si>
  <si>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</si>
  <si>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</si>
  <si>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</si>
  <si>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</si>
  <si>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</si>
  <si>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</si>
  <si>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</si>
  <si>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</si>
  <si>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</si>
  <si>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</si>
  <si>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</si>
  <si>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</si>
  <si>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</si>
  <si>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</si>
  <si>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</si>
  <si>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</si>
  <si>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</si>
  <si>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</si>
  <si>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</si>
  <si>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</si>
  <si>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</si>
  <si>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</si>
  <si>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</si>
  <si>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</si>
  <si>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</si>
  <si>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</si>
  <si>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</si>
  <si>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</si>
  <si>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</si>
  <si>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</si>
  <si>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</si>
  <si>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</si>
  <si>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</si>
  <si>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</si>
  <si>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</si>
  <si>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</si>
  <si>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</si>
  <si>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</si>
  <si>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</si>
  <si>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</si>
  <si>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</si>
  <si>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</si>
  <si>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</si>
  <si>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</si>
  <si>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</si>
  <si>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</si>
  <si>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</si>
  <si>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</si>
  <si>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</si>
  <si>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</si>
  <si>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</si>
  <si>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</si>
  <si>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</si>
  <si>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</si>
  <si>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</si>
  <si>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</si>
  <si>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</si>
  <si>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</si>
  <si>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</si>
  <si>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</si>
  <si>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</si>
  <si>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</si>
  <si>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</si>
  <si>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</si>
  <si>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</si>
  <si>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</si>
  <si>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</si>
  <si>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</si>
  <si>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</si>
  <si>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</si>
  <si>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</si>
  <si>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</si>
  <si>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</si>
  <si>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</si>
  <si>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</si>
  <si>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</si>
  <si>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</si>
  <si>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</si>
  <si>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</si>
  <si>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</si>
  <si>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</si>
  <si>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</si>
  <si>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</si>
  <si>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</si>
  <si>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</si>
  <si>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</si>
  <si>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</si>
  <si>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</si>
  <si>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</si>
  <si>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</si>
  <si>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</si>
  <si>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</si>
  <si>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</si>
  <si>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</si>
  <si>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</si>
  <si>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</si>
  <si>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</si>
  <si>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</si>
  <si>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</si>
  <si>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</si>
  <si>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</si>
  <si>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</si>
  <si>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</si>
  <si>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</si>
  <si>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</si>
  <si>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</si>
  <si>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</si>
  <si>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</si>
  <si>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</si>
  <si>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</si>
  <si>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</si>
  <si>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</si>
  <si>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</si>
  <si>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</si>
  <si>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</si>
  <si>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</si>
  <si>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</si>
  <si>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</si>
  <si>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</si>
  <si>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</si>
  <si>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</si>
  <si>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</si>
  <si>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</si>
  <si>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</si>
  <si>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</si>
  <si>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</si>
  <si>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</si>
  <si>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</si>
  <si>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</si>
  <si>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</si>
  <si>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</si>
  <si>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</si>
  <si>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</si>
  <si>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</si>
  <si>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</si>
  <si>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</si>
  <si>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</si>
  <si>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</si>
  <si>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</si>
  <si>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</si>
  <si>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</si>
  <si>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</si>
  <si>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</si>
  <si>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</si>
  <si>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</si>
  <si>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</si>
  <si>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</si>
  <si>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</si>
  <si>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</si>
  <si>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</si>
  <si>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</si>
  <si>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</si>
  <si>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</si>
  <si>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</si>
  <si>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</si>
  <si>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</si>
  <si>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</si>
  <si>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</si>
  <si>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</si>
  <si>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</si>
  <si>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</si>
  <si>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</si>
  <si>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</si>
  <si>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</si>
  <si>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</si>
  <si>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</si>
  <si>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</si>
  <si>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</si>
  <si>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</si>
  <si>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</si>
  <si>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</si>
  <si>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</si>
  <si>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</si>
  <si>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</si>
  <si>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</si>
  <si>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</si>
  <si>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</si>
  <si>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</si>
  <si>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</si>
  <si>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</si>
  <si>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</si>
  <si>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</si>
  <si>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</si>
  <si>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</si>
  <si>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</si>
  <si>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</si>
  <si>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</si>
  <si>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</si>
  <si>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</si>
  <si>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</si>
  <si>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</si>
  <si>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</si>
  <si>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</si>
  <si>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</si>
  <si>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</si>
  <si>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</si>
  <si>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</si>
  <si>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</si>
  <si>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</si>
  <si>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</si>
  <si>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</si>
  <si>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</si>
  <si>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</si>
  <si>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</si>
  <si>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</si>
  <si>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</si>
  <si>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</si>
  <si>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</si>
  <si>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</si>
  <si>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</si>
  <si>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</si>
  <si>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</si>
  <si>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</si>
  <si>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</si>
  <si>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</si>
  <si>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</si>
  <si>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</si>
  <si>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</si>
  <si>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</si>
  <si>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</si>
  <si>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</si>
  <si>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</si>
  <si>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</si>
  <si>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</si>
  <si>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</si>
  <si>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</si>
  <si>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</si>
  <si>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</si>
  <si>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</si>
  <si>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</si>
  <si>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</si>
  <si>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</si>
  <si>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</si>
  <si>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</si>
  <si>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</si>
  <si>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</si>
  <si>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</si>
  <si>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</si>
  <si>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</si>
  <si>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</si>
  <si>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</si>
  <si>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</si>
  <si>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</si>
  <si>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</si>
  <si>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</si>
  <si>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</si>
  <si>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</si>
  <si>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</si>
  <si>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</si>
  <si>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</si>
  <si>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</si>
  <si>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</si>
  <si>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</si>
  <si>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</si>
  <si>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</si>
  <si>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</si>
  <si>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</si>
  <si>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</si>
  <si>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</si>
  <si>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</si>
  <si>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</si>
  <si>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</si>
  <si>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</si>
  <si>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</si>
  <si>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</si>
  <si>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</si>
  <si>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</si>
  <si>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</si>
  <si>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</si>
  <si>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</si>
  <si>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</si>
  <si>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</si>
  <si>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</si>
  <si>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</si>
  <si>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</si>
  <si>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</si>
  <si>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</si>
  <si>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</si>
  <si>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</si>
  <si>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</si>
  <si>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</si>
  <si>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</si>
  <si>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</si>
  <si>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</si>
  <si>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</si>
  <si>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</si>
  <si>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</si>
  <si>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</si>
  <si>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</si>
  <si>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</si>
  <si>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</si>
  <si>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</si>
  <si>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</si>
  <si>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</si>
  <si>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</si>
  <si>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</si>
  <si>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</si>
  <si>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</si>
  <si>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</si>
  <si>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</si>
  <si>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</si>
  <si>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</si>
  <si>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</si>
  <si>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</si>
  <si>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</si>
  <si>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</si>
  <si>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</si>
  <si>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</si>
  <si>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</si>
  <si>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</si>
  <si>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</si>
  <si>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</si>
  <si>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</si>
  <si>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</si>
  <si>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</si>
  <si>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</si>
  <si>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</si>
  <si>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</si>
  <si>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</si>
  <si>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</si>
  <si>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</si>
  <si>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</si>
  <si>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</si>
  <si>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</si>
  <si>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</si>
  <si>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</si>
  <si>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</si>
  <si>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</si>
  <si>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</si>
  <si>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</si>
  <si>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</si>
  <si>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</si>
  <si>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</si>
  <si>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</si>
  <si>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</si>
  <si>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</si>
  <si>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</si>
  <si>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</si>
  <si>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</si>
  <si>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</si>
  <si>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</si>
  <si>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</si>
  <si>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</si>
  <si>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</si>
  <si>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</si>
  <si>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</si>
  <si>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</si>
  <si>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</si>
  <si>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</si>
  <si>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</si>
  <si>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</si>
  <si>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</si>
  <si>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</si>
  <si>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</si>
  <si>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</si>
  <si>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</si>
  <si>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</si>
  <si>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</si>
  <si>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</si>
  <si>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</si>
  <si>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</si>
  <si>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</si>
  <si>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</si>
  <si>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</si>
  <si>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</si>
  <si>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</si>
  <si>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</si>
  <si>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</si>
  <si>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</si>
  <si>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</si>
  <si>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</si>
  <si>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</si>
  <si>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</si>
  <si>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</si>
  <si>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</si>
  <si>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</si>
  <si>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</si>
  <si>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</si>
  <si>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</si>
  <si>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</si>
  <si>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</si>
  <si>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</si>
  <si>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</si>
  <si>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</si>
  <si>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</si>
  <si>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</si>
  <si>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</si>
  <si>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</si>
  <si>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</si>
  <si>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</si>
  <si>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</si>
  <si>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</si>
  <si>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</si>
  <si>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</si>
  <si>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</si>
  <si>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</si>
  <si>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</si>
  <si>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</si>
  <si>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</si>
  <si>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</si>
  <si>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</si>
  <si>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</si>
  <si>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</si>
  <si>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</si>
  <si>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</si>
  <si>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</si>
  <si>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</si>
  <si>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</si>
  <si>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</si>
  <si>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</si>
  <si>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</si>
  <si>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</si>
  <si>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</si>
  <si>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</si>
  <si>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</si>
  <si>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</si>
  <si>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</si>
  <si>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</si>
  <si>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</si>
  <si>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</si>
  <si>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</si>
  <si>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</si>
  <si>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</si>
  <si>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</si>
  <si>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</si>
  <si>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</si>
  <si>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</si>
  <si>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</si>
  <si>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</si>
  <si>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</si>
  <si>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</si>
  <si>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</si>
  <si>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</si>
  <si>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</si>
  <si>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</si>
  <si>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</si>
  <si>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</si>
  <si>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</si>
  <si>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</si>
  <si>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</si>
  <si>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</si>
  <si>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</si>
  <si>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</si>
  <si>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</si>
  <si>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</si>
  <si>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</si>
  <si>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</si>
  <si>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</si>
  <si>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</si>
  <si>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</si>
  <si>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</si>
  <si>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</si>
  <si>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</si>
  <si>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</si>
  <si>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</si>
  <si>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</si>
  <si>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</si>
  <si>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</si>
  <si>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</si>
  <si>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</si>
  <si>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</si>
  <si>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</si>
  <si>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</si>
  <si>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</si>
  <si>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</si>
  <si>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</si>
  <si>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</si>
  <si>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</si>
  <si>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</si>
  <si>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</si>
  <si>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</si>
  <si>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</si>
  <si>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</si>
  <si>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</si>
  <si>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</si>
  <si>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</si>
  <si>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</si>
  <si>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</si>
  <si>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</si>
  <si>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</si>
  <si>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</si>
  <si>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</si>
  <si>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</si>
  <si>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</si>
  <si>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</si>
  <si>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</si>
  <si>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</si>
  <si>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</si>
  <si>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</si>
  <si>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</si>
  <si>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</si>
  <si>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</si>
  <si>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</si>
  <si>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</si>
  <si>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</si>
  <si>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</si>
  <si>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</si>
  <si>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</si>
  <si>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</si>
  <si>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</si>
  <si>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</si>
  <si>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</si>
  <si>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</si>
  <si>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</si>
  <si>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</si>
  <si>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</si>
  <si>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</si>
  <si>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</si>
  <si>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</si>
  <si>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</si>
  <si>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</si>
  <si>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</si>
  <si>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</si>
  <si>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</si>
  <si>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</si>
  <si>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</si>
  <si>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</si>
  <si>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</si>
  <si>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</si>
  <si>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</si>
  <si>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</si>
  <si>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</si>
  <si>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</si>
  <si>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</si>
  <si>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</si>
  <si>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</si>
  <si>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</si>
  <si>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</si>
  <si>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</si>
  <si>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</si>
  <si>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</si>
  <si>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</si>
  <si>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</si>
  <si>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</si>
  <si>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</si>
  <si>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</si>
  <si>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</si>
  <si>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</si>
  <si>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</si>
  <si>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</si>
  <si>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</si>
  <si>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</si>
  <si>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</si>
  <si>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</si>
  <si>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</si>
  <si>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</si>
  <si>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</si>
  <si>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</si>
  <si>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</si>
  <si>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</si>
  <si>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</si>
  <si>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</si>
  <si>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</si>
  <si>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</si>
  <si>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</si>
  <si>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</si>
  <si>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</si>
  <si>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</si>
  <si>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</si>
  <si>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</si>
  <si>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</si>
  <si>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</si>
  <si>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</si>
  <si>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</si>
  <si>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</si>
  <si>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</si>
  <si>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</si>
  <si>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</si>
  <si>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</si>
  <si>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</si>
  <si>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</si>
  <si>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</si>
  <si>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</si>
  <si>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</si>
  <si>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</si>
  <si>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</si>
  <si>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</si>
  <si>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</si>
  <si>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</si>
  <si>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</si>
  <si>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</si>
  <si>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</si>
  <si>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</si>
  <si>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</si>
  <si>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</si>
  <si>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</si>
  <si>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</si>
  <si>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</si>
  <si>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</si>
  <si>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</si>
  <si>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</si>
  <si>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</si>
  <si>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</si>
  <si>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</si>
  <si>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</si>
  <si>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</si>
  <si>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</si>
  <si>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</si>
  <si>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</si>
  <si>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</si>
  <si>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</si>
  <si>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</si>
  <si>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</si>
  <si>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</si>
  <si>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</si>
  <si>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</si>
  <si>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</si>
  <si>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</si>
  <si>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</si>
  <si>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</si>
  <si>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</si>
  <si>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</si>
  <si>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</si>
  <si>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</si>
  <si>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</si>
  <si>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</si>
  <si>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</si>
  <si>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</si>
  <si>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</si>
  <si>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</si>
  <si>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</si>
  <si>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</si>
  <si>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</si>
  <si>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</si>
  <si>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</si>
  <si>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</si>
  <si>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</si>
  <si>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</si>
  <si>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</si>
  <si>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</si>
  <si>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</si>
  <si>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</si>
  <si>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</si>
  <si>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</si>
  <si>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</si>
  <si>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</si>
  <si>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</si>
  <si>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</si>
  <si>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</si>
  <si>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</si>
  <si>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</si>
  <si>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</si>
  <si>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</si>
  <si>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</si>
  <si>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</si>
  <si>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</si>
  <si>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</si>
  <si>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</si>
  <si>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</si>
  <si>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</si>
  <si>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</si>
  <si>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</si>
  <si>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</si>
  <si>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</si>
  <si>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</si>
  <si>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</si>
  <si>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</si>
  <si>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</si>
  <si>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</si>
  <si>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</si>
  <si>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</si>
  <si>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</si>
  <si>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</si>
  <si>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</si>
  <si>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</si>
  <si>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</si>
  <si>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</si>
  <si>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</si>
  <si>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</si>
  <si>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</si>
  <si>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</si>
  <si>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</si>
  <si>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</si>
  <si>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</si>
  <si>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</si>
  <si>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</si>
  <si>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</si>
  <si>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</si>
  <si>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</si>
  <si>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</si>
  <si>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</si>
  <si>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</si>
  <si>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</si>
  <si>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</si>
  <si>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</si>
  <si>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</si>
  <si>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</si>
  <si>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</si>
  <si>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</si>
  <si>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</si>
  <si>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</si>
  <si>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</si>
  <si>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</si>
  <si>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</si>
  <si>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</si>
  <si>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</si>
  <si>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</si>
  <si>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</si>
  <si>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</si>
  <si>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</si>
  <si>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</si>
  <si>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</si>
  <si>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</si>
  <si>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</si>
  <si>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</si>
  <si>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</si>
  <si>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</si>
  <si>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</si>
  <si>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</si>
  <si>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</si>
  <si>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</si>
  <si>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</si>
  <si>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</si>
  <si>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</si>
  <si>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</si>
  <si>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</si>
  <si>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</si>
  <si>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</si>
  <si>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</si>
  <si>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</si>
  <si>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</si>
  <si>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</si>
  <si>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</si>
  <si>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</si>
  <si>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</si>
  <si>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</si>
  <si>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</si>
  <si>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</si>
  <si>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</si>
  <si>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</si>
  <si>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</si>
  <si>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</si>
  <si>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</si>
  <si>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</si>
  <si>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</si>
  <si>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</si>
  <si>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</si>
  <si>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</si>
  <si>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</si>
  <si>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</si>
  <si>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</si>
  <si>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</si>
  <si>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</si>
  <si>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</si>
  <si>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</si>
  <si>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</si>
  <si>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</si>
  <si>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</si>
  <si>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</si>
  <si>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</si>
  <si>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</si>
  <si>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</si>
  <si>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</si>
  <si>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</si>
  <si>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</si>
  <si>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</si>
  <si>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</si>
  <si>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</si>
  <si>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</si>
  <si>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</si>
  <si>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</si>
  <si>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</si>
  <si>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</si>
  <si>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</si>
  <si>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</si>
  <si>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</si>
  <si>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</si>
  <si>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</si>
  <si>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</si>
  <si>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</si>
  <si>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</si>
  <si>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</si>
  <si>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</si>
  <si>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</si>
  <si>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</si>
  <si>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</si>
  <si>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</si>
  <si>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</si>
  <si>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</si>
  <si>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</si>
  <si>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</si>
  <si>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</si>
  <si>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</si>
  <si>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</si>
  <si>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</si>
  <si>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</si>
  <si>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</si>
  <si>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</si>
  <si>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</si>
  <si>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</si>
  <si>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</si>
  <si>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</si>
  <si>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</si>
  <si>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</si>
  <si>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</si>
  <si>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</si>
  <si>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</si>
  <si>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</si>
  <si>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</si>
  <si>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</si>
  <si>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</si>
  <si>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</si>
  <si>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</si>
  <si>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</si>
  <si>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</si>
  <si>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</si>
  <si>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</si>
  <si>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</si>
  <si>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</si>
  <si>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</si>
  <si>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</si>
  <si>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</si>
  <si>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</si>
  <si>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</si>
  <si>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</si>
  <si>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</si>
  <si>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</si>
  <si>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</si>
  <si>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</si>
  <si>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</si>
  <si>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</si>
  <si>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</si>
  <si>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</si>
  <si>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</si>
  <si>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</si>
  <si>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</si>
  <si>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</si>
  <si>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</si>
  <si>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</si>
  <si>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</si>
  <si>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</si>
  <si>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</si>
  <si>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</si>
  <si>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</si>
  <si>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</si>
  <si>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</si>
  <si>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</si>
  <si>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</si>
  <si>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</si>
  <si>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</si>
  <si>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</si>
  <si>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</si>
  <si>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</si>
  <si>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</si>
  <si>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</si>
  <si>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</si>
  <si>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</si>
  <si>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</si>
  <si>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</si>
  <si>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</si>
  <si>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</si>
  <si>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</si>
  <si>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</si>
  <si>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</si>
  <si>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</si>
  <si>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</si>
  <si>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</si>
  <si>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</si>
  <si>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</si>
  <si>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</si>
  <si>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</si>
  <si>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</si>
  <si>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</si>
  <si>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</si>
  <si>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</si>
  <si>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</si>
  <si>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</si>
  <si>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</si>
  <si>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</si>
  <si>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</si>
  <si>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</si>
  <si>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</si>
  <si>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</si>
  <si>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</si>
  <si>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</si>
  <si>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</si>
  <si>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</si>
  <si>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</si>
  <si>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</si>
  <si>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</si>
  <si>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</si>
  <si>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</si>
  <si>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</si>
  <si>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</si>
  <si>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</si>
  <si>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</si>
  <si>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</si>
  <si>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</si>
  <si>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</si>
  <si>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</si>
  <si>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</si>
  <si>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</si>
  <si>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</si>
  <si>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</si>
  <si>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</si>
  <si>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</si>
  <si>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</si>
  <si>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</si>
  <si>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</si>
  <si>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</si>
  <si>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</si>
  <si>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</si>
  <si>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</si>
  <si>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</si>
  <si>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</si>
  <si>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</si>
  <si>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</si>
  <si>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</si>
  <si>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</si>
  <si>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</si>
  <si>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</si>
  <si>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</si>
  <si>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</si>
  <si>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</si>
  <si>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</si>
  <si>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</si>
  <si>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</si>
  <si>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</si>
  <si>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</si>
  <si>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</si>
  <si>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</si>
  <si>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</si>
  <si>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</si>
  <si>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</si>
  <si>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</si>
  <si>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</si>
  <si>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</si>
  <si>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</si>
  <si>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</si>
  <si>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</si>
  <si>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</si>
  <si>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</si>
  <si>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</si>
  <si>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</si>
  <si>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</si>
  <si>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</si>
  <si>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</si>
  <si>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</si>
  <si>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</si>
  <si>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</si>
  <si>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</si>
  <si>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</si>
  <si>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</si>
  <si>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</si>
  <si>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</si>
  <si>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</si>
  <si>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</si>
  <si>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</si>
  <si>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</si>
  <si>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</si>
  <si>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</si>
  <si>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</si>
  <si>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</si>
  <si>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</si>
  <si>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</si>
  <si>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</si>
  <si>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</si>
  <si>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</si>
  <si>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</si>
  <si>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</si>
  <si>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</si>
  <si>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</si>
  <si>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</si>
  <si>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</si>
  <si>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</si>
  <si>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</si>
  <si>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</si>
  <si>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</si>
  <si>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</si>
  <si>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</si>
  <si>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</si>
  <si>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</si>
  <si>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</si>
  <si>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</si>
  <si>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</si>
  <si>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</si>
  <si>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</si>
  <si>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</si>
  <si>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</si>
  <si>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</si>
  <si>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</si>
  <si>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</si>
  <si>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</si>
  <si>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</si>
  <si>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</si>
  <si>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</si>
  <si>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</si>
  <si>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</si>
  <si>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</si>
  <si>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</si>
  <si>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</si>
  <si>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</si>
  <si>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</si>
  <si>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</si>
  <si>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</si>
  <si>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</si>
  <si>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</si>
  <si>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</si>
  <si>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</si>
  <si>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</si>
  <si>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</si>
  <si>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</si>
  <si>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</si>
  <si>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</si>
  <si>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</si>
  <si>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</si>
  <si>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</si>
  <si>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</si>
  <si>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</si>
  <si>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</si>
  <si>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</si>
  <si>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</si>
  <si>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</si>
  <si>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</si>
  <si>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</si>
  <si>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</si>
  <si>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</si>
  <si>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</si>
  <si>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</si>
  <si>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</si>
  <si>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</si>
  <si>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</si>
  <si>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</si>
  <si>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</si>
  <si>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</si>
  <si>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</si>
  <si>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</si>
  <si>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</si>
  <si>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</si>
  <si>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</si>
  <si>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</si>
  <si>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</si>
  <si>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</si>
  <si>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</si>
  <si>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</si>
  <si>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</si>
  <si>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</si>
  <si>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</si>
  <si>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</si>
  <si>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</si>
  <si>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</si>
  <si>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</si>
  <si>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</si>
  <si>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</si>
  <si>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</si>
  <si>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</si>
  <si>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</si>
  <si>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</si>
  <si>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</si>
  <si>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</si>
  <si>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</si>
  <si>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</si>
  <si>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</si>
  <si>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</si>
  <si>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</si>
  <si>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</si>
  <si>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</si>
  <si>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</si>
  <si>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</si>
  <si>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</si>
  <si>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</si>
  <si>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</si>
  <si>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</si>
  <si>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</si>
  <si>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</si>
  <si>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</si>
  <si>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</si>
  <si>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</si>
  <si>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</si>
  <si>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</si>
  <si>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</si>
  <si>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</si>
  <si>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</si>
  <si>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</si>
  <si>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</si>
  <si>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</si>
  <si>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</si>
  <si>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</si>
  <si>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</si>
  <si>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</si>
  <si>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</si>
  <si>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</si>
  <si>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</si>
  <si>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</si>
  <si>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</si>
  <si>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</si>
  <si>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</si>
  <si>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</si>
  <si>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</si>
  <si>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</si>
  <si>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</si>
  <si>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</si>
  <si>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</si>
  <si>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</si>
  <si>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</si>
  <si>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</si>
  <si>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</si>
  <si>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</si>
  <si>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</si>
  <si>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</si>
  <si>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</si>
  <si>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</si>
  <si>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</si>
  <si>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</si>
  <si>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</si>
  <si>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</si>
  <si>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</si>
  <si>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</si>
  <si>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</si>
  <si>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</si>
  <si>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</si>
  <si>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</si>
  <si>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</si>
  <si>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</si>
  <si>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</si>
  <si>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</si>
  <si>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</si>
  <si>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</si>
  <si>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</si>
  <si>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</si>
  <si>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</si>
  <si>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</si>
  <si>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</si>
  <si>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</si>
  <si>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</si>
  <si>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</si>
  <si>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</si>
  <si>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</si>
  <si>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</si>
  <si>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</si>
  <si>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</si>
  <si>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</si>
  <si>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</si>
  <si>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</si>
  <si>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</si>
  <si>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</si>
  <si>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</si>
  <si>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</si>
  <si>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</si>
  <si>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</si>
  <si>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</si>
  <si>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</si>
  <si>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</si>
  <si>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</si>
  <si>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</si>
  <si>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</si>
  <si>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</si>
  <si>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</si>
  <si>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</si>
  <si>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</si>
  <si>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</si>
  <si>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</si>
  <si>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2026-01-09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</si>
</sst>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69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229975" cy="1432780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30428" cy="1139132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1896528" cy="9556375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321102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057909" cy="15540337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activeCell="E7" sqref="E7:R7"/>
    </sheetView>
  </sheetViews>
  <sheetFormatPr defaultColWidth="8.85546875" defaultRowHeight="15" customHeight="1" zeroHeight="1" x14ac:dyDescent="0.25"/>
  <cols>
    <col min="1" max="1" width="4.5703125" style="1" customWidth="1"/>
    <col min="2" max="2" width="11.7109375" style="1" customWidth="1"/>
    <col min="3" max="3" width="4.28515625" style="1" customWidth="1"/>
    <col min="4" max="4" width="11.7109375" style="1" customWidth="1"/>
    <col min="5" max="5" width="3.28515625" style="1" customWidth="1"/>
    <col min="6" max="6" width="12.140625" style="1" customWidth="1"/>
    <col min="7" max="7" width="3.42578125" style="1" customWidth="1"/>
    <col min="8" max="8" width="11.7109375" style="1" customWidth="1"/>
    <col min="9" max="9" width="3.42578125" style="1" customWidth="1"/>
    <col min="10" max="10" width="11.7109375" style="1" customWidth="1"/>
    <col min="11" max="11" width="3.140625" style="1" customWidth="1"/>
    <col min="12" max="12" width="11.7109375" style="1" customWidth="1"/>
    <col min="13" max="13" width="3.140625" style="1" customWidth="1"/>
    <col min="14" max="14" width="12.7109375" style="1" customWidth="1"/>
    <col min="15" max="15" width="3.7109375" style="1" customWidth="1"/>
    <col min="16" max="16" width="11.7109375" style="1" customWidth="1"/>
    <col min="17" max="17" width="3.140625" style="1" customWidth="1"/>
    <col min="18" max="18" width="12.140625" style="1" customWidth="1"/>
    <col min="19" max="19" width="8.7109375" style="1" customWidth="1"/>
    <col min="20" max="20" width="13.7109375" style="1" hidden="1" customWidth="1"/>
    <col min="21" max="22" width="8.7109375" style="1" hidden="1" customWidth="1"/>
    <col min="23" max="16383" width="0" style="1" hidden="1" customWidth="1"/>
    <col min="16384" max="16384" width="1.140625" style="1" hidden="1" customWidth="1"/>
  </cols>
  <sheetData>
    <row r="1" spans="1:21" ht="15" customHeight="1" x14ac:dyDescent="0.4">
      <c r="A1" s="647" t="str">
        <f>texty!A22</f>
        <v>quincaillerie pour placard integré</v>
      </c>
      <c r="B1" s="648"/>
      <c r="C1" s="648"/>
      <c r="D1" s="648"/>
      <c r="E1" s="648"/>
      <c r="F1" s="648"/>
      <c r="G1" s="648"/>
      <c r="H1" s="648"/>
      <c r="I1" s="64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4">
      <c r="A2" s="650"/>
      <c r="B2" s="651"/>
      <c r="C2" s="651"/>
      <c r="D2" s="651"/>
      <c r="E2" s="651"/>
      <c r="F2" s="651"/>
      <c r="G2" s="651"/>
      <c r="H2" s="651"/>
      <c r="I2" s="65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45">
      <c r="A3" s="653"/>
      <c r="B3" s="654"/>
      <c r="C3" s="654"/>
      <c r="D3" s="654"/>
      <c r="E3" s="654"/>
      <c r="F3" s="654"/>
      <c r="G3" s="654"/>
      <c r="H3" s="654"/>
      <c r="I3" s="65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4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25">
      <c r="A5" s="657" t="str">
        <f>texty!A23</f>
        <v>Client: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</row>
    <row r="6" spans="1:21" ht="3" customHeight="1" thickBot="1" x14ac:dyDescent="0.45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">
      <c r="A7" s="644" t="str">
        <f>texty!A24</f>
        <v>Nom du client:</v>
      </c>
      <c r="B7" s="645"/>
      <c r="C7" s="645"/>
      <c r="D7" s="64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Client:, , TVA:</v>
      </c>
    </row>
    <row r="8" spans="1:21" ht="3" customHeight="1" thickBot="1" x14ac:dyDescent="0.45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">
      <c r="A9" s="656" t="str">
        <f>texty!A25</f>
        <v>Rue: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45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">
      <c r="A11" s="644" t="str">
        <f>texty!A26</f>
        <v>Ville/code postale:</v>
      </c>
      <c r="B11" s="645"/>
      <c r="C11" s="64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45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">
      <c r="A13" s="614" t="str">
        <f>texty!A27</f>
        <v>TVA: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45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">
      <c r="A15" s="614" t="str">
        <f>texty!A28</f>
        <v>Remise:</v>
      </c>
      <c r="B15" s="615"/>
      <c r="C15" s="616"/>
      <c r="D15" s="617"/>
      <c r="E15" s="206" t="s">
        <v>55</v>
      </c>
      <c r="F15" s="207" t="str">
        <f>texty!A29</f>
        <v>Note: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">
      <c r="A17" s="624" t="str">
        <f>texty!A31</f>
        <v xml:space="preserve">Remplisage épaisseur 4 mm (ou vitrage/miroir) Porte avec encadrement </v>
      </c>
      <c r="B17" s="625"/>
      <c r="C17" s="626"/>
      <c r="D17" s="628" t="str">
        <f>VLOOKUP(D20,cennik!A:B,2,0)</f>
        <v>SEVROLL sample book Handlebars 2023 - file</v>
      </c>
      <c r="E17" s="629"/>
      <c r="F17" s="629"/>
      <c r="G17" s="629"/>
      <c r="H17" s="629"/>
      <c r="I17" s="630"/>
      <c r="J17" s="577"/>
      <c r="K17" s="566"/>
      <c r="L17" s="627" t="str">
        <f>texty!A275</f>
        <v>Petits échantillons</v>
      </c>
      <c r="M17" s="627"/>
      <c r="N17" s="627"/>
      <c r="O17" s="627"/>
      <c r="P17" s="566"/>
      <c r="Q17" s="566"/>
      <c r="R17" s="567"/>
    </row>
    <row r="18" spans="1:18" ht="16.899999999999999" customHeight="1" thickBot="1" x14ac:dyDescent="0.3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15" customHeight="1" thickBot="1" x14ac:dyDescent="0.3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25">
      <c r="A20" s="576"/>
      <c r="B20" s="579" t="s">
        <v>834</v>
      </c>
      <c r="C20" s="576"/>
      <c r="D20" s="631">
        <v>494207</v>
      </c>
      <c r="E20" s="632"/>
      <c r="F20" s="632"/>
      <c r="G20" s="632"/>
      <c r="H20" s="632"/>
      <c r="I20" s="633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">
      <c r="A21" s="222"/>
      <c r="B21" s="580" t="str">
        <f>texty!A58</f>
        <v>hauteur jusqu´a 3 m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25">
      <c r="A22" s="639" t="str">
        <f>texty!A30</f>
        <v xml:space="preserve">Remplisage épaisseur 10 mm (ou vitrage/miroir avec joint de compensation de 4 ou 6 mm) Porte avec encadrement 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5" customHeight="1" x14ac:dyDescent="0.25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25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hauteur jusqu´a 3 m</v>
      </c>
      <c r="O24" s="506"/>
      <c r="P24" s="586" t="str">
        <f>texty!A57</f>
        <v>hauteur jusqu´a 3,5 m</v>
      </c>
      <c r="Q24" s="502"/>
      <c r="R24" s="507"/>
    </row>
    <row r="25" spans="1:18" ht="107.25" customHeight="1" thickBot="1" x14ac:dyDescent="0.3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25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25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899999999999999" customHeight="1" x14ac:dyDescent="0.25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899999999999999" customHeight="1" thickBot="1" x14ac:dyDescent="0.3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">
      <c r="A33" s="609"/>
      <c r="B33" s="610"/>
      <c r="C33" s="610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0"/>
      <c r="P33" s="610"/>
      <c r="Q33" s="610"/>
      <c r="R33" s="611"/>
    </row>
    <row r="34" spans="1:18" ht="10.15" customHeight="1" x14ac:dyDescent="0.25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25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25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25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899999999999999" customHeight="1" thickBot="1" x14ac:dyDescent="0.3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x14ac:dyDescent="0.25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x14ac:dyDescent="0.25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25">
      <c r="A44" s="667" t="str">
        <f>texty!A61</f>
        <v>systeme GM 18 (combination panneau bois  18 mm/verre) avec cadre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(avec encadrement)</v>
      </c>
      <c r="J44" s="673"/>
      <c r="K44" s="673"/>
      <c r="L44" s="673"/>
      <c r="M44" s="212"/>
      <c r="N44" s="666" t="str">
        <f>texty!A220</f>
        <v>Blue 18 mm (sans encadrement)</v>
      </c>
      <c r="O44" s="666"/>
      <c r="P44" s="666"/>
      <c r="Q44" s="666"/>
      <c r="R44" s="230"/>
    </row>
    <row r="45" spans="1:18" s="235" customFormat="1" ht="16.5" thickBot="1" x14ac:dyDescent="0.3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Nouveauté</v>
      </c>
      <c r="K45" s="264"/>
      <c r="L45" s="239" t="str">
        <f>texty!A151</f>
        <v>Nouveauté</v>
      </c>
      <c r="M45" s="212"/>
      <c r="N45" s="239" t="str">
        <f>texty!A151</f>
        <v>Nouveauté</v>
      </c>
      <c r="O45" s="238"/>
      <c r="P45" s="239" t="str">
        <f>texty!A151</f>
        <v>Nouveauté</v>
      </c>
      <c r="Q45" s="223"/>
      <c r="R45" s="230"/>
    </row>
    <row r="46" spans="1:18" s="51" customFormat="1" ht="106.5" customHeight="1" thickTop="1" thickBot="1" x14ac:dyDescent="0.3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x14ac:dyDescent="0.25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75" x14ac:dyDescent="0.25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899999999999999" customHeight="1" x14ac:dyDescent="0.25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25">
      <c r="A50" s="669" t="str">
        <f>texty!A253</f>
        <v>système GM 18 (Combinaison PB 18 mm et vitrage) (Sans encadrement)</v>
      </c>
      <c r="B50" s="669"/>
      <c r="C50" s="669"/>
      <c r="D50" s="669"/>
      <c r="E50" s="669"/>
      <c r="F50" s="669"/>
      <c r="G50" s="223"/>
      <c r="H50" s="458"/>
      <c r="I50" s="212"/>
      <c r="J50" s="212"/>
      <c r="K50" s="666" t="str">
        <f>texty!A222</f>
        <v>Système confort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">
      <c r="A51" s="669"/>
      <c r="B51" s="669"/>
      <c r="C51" s="669"/>
      <c r="D51" s="669"/>
      <c r="E51" s="669"/>
      <c r="F51" s="669"/>
      <c r="G51" s="223"/>
      <c r="H51" s="458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15" customHeight="1" thickBot="1" x14ac:dyDescent="0.3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x14ac:dyDescent="0.25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ht="15.75" thickBot="1" x14ac:dyDescent="0.3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25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25"/>
    <row r="57" spans="1:18" ht="18" x14ac:dyDescent="0.25">
      <c r="A57" s="670" t="str">
        <f>texty!A190</f>
        <v>Accessoires supplémentaires pour le système de portes coulissantes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25"/>
    <row r="59" spans="1:18" ht="15" customHeight="1" x14ac:dyDescent="0.25">
      <c r="A59" s="51" t="str">
        <f>texty!A144</f>
        <v>Mode d'emploi:</v>
      </c>
    </row>
    <row r="60" spans="1:18" ht="15" customHeight="1" x14ac:dyDescent="0.25">
      <c r="A60" s="1" t="str">
        <f>texty!A134</f>
        <v>1. Veuillez indiquer vos coordonnées, vous pouvez également indiquer votre remise client ici. Ces données seront transférées aux fiches individuelles.</v>
      </c>
    </row>
    <row r="61" spans="1:18" ht="15" customHeight="1" x14ac:dyDescent="0.25">
      <c r="A61" s="1" t="str">
        <f>texty!A135</f>
        <v>2.Sélectionnez le type de profilé prise de main souhaité  (cliquez sur le nom du profil en dessous de l'image).</v>
      </c>
    </row>
    <row r="62" spans="1:18" ht="15" customHeight="1" x14ac:dyDescent="0.25">
      <c r="A62" s="1" t="str">
        <f>texty!A136</f>
        <v>3. Sur la page d'assemblage du profil, définir les dimensions de reservation.</v>
      </c>
    </row>
    <row r="63" spans="1:18" ht="15" customHeight="1" x14ac:dyDescent="0.25">
      <c r="A63" s="1" t="str">
        <f>texty!A137</f>
        <v xml:space="preserve">4. Définir le nombre de portes que comportera l'ensemble </v>
      </c>
    </row>
    <row r="64" spans="1:18" ht="15" customHeight="1" x14ac:dyDescent="0.25">
      <c r="A64" s="1" t="str">
        <f>texty!A138</f>
        <v>5. Sélectionnez la couleur souhaitée pour le profil (cliquez sur le champ de la couleur, puis sur la flèche de la fenêtre - une liste s'ouvre, sélectionnez la couleur ici).</v>
      </c>
    </row>
    <row r="65" spans="1:19" ht="15" customHeight="1" x14ac:dyDescent="0.25">
      <c r="A65" s="1" t="str">
        <f>texty!A139</f>
        <v>6. Si vous souhaitez diviser la porte à l'aide de profilés de séparation/connection, indiquez le nombre de rails requis au bas du formulaire.</v>
      </c>
    </row>
    <row r="66" spans="1:19" ht="15" customHeight="1" x14ac:dyDescent="0.25">
      <c r="A66" s="1" t="str">
        <f>texty!A140</f>
        <v>7. En cas d'utilisation de verre ou de miroir, un joint d'étanchéité doit être utilisé. En fonction de la combinaison possible du verre avec panneaux</v>
      </c>
    </row>
    <row r="67" spans="1:19" ht="15" customHeight="1" x14ac:dyDescent="0.25">
      <c r="A67" s="1" t="str">
        <f>texty!A141</f>
        <v>il n'est pas possible de déterminer à l'avance la longueur du joint.  L'assemblage calcule la longueur du joint par porte</v>
      </c>
    </row>
    <row r="68" spans="1:19" ht="15" customHeight="1" x14ac:dyDescent="0.25">
      <c r="A68" s="1" t="str">
        <f>texty!A142</f>
        <v>Ensuite, la longueur est calculée pour le cas où l'ensemble est constitué de verre/miroir.</v>
      </c>
      <c r="H68" s="190"/>
      <c r="I68" s="190"/>
      <c r="J68" s="190"/>
    </row>
    <row r="69" spans="1:19" ht="15" customHeight="1" x14ac:dyDescent="0.25">
      <c r="A69" s="1" t="str">
        <f>texty!A143</f>
        <v>8. Si le profilé prise de main est divisé, une coupe de 5 mm de large est calculée.</v>
      </c>
    </row>
    <row r="70" spans="1:19" ht="15" customHeight="1" x14ac:dyDescent="0.25"/>
    <row r="71" spans="1:19" ht="15" customHeight="1" x14ac:dyDescent="0.25">
      <c r="O71" s="561"/>
    </row>
    <row r="72" spans="1:19" ht="16.5" customHeight="1" x14ac:dyDescent="0.25">
      <c r="O72" s="561"/>
    </row>
    <row r="73" spans="1:19" ht="15" customHeight="1" x14ac:dyDescent="0.25">
      <c r="B73" s="143" t="s">
        <v>11409</v>
      </c>
      <c r="F73" s="562"/>
      <c r="G73" s="563"/>
    </row>
    <row r="74" spans="1:19" ht="15" customHeight="1" x14ac:dyDescent="0.25">
      <c r="A74" s="665" t="str">
        <f>texty!A153</f>
        <v>Clause de non-responsabilité - Basé sur les données fournies par le fabricant, sous réserve d'erreurs. Il est recommandé de réaliser d'abord un prototype d'essai, en particulier dans le cas d'une production en série.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25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76" spans="1:19" ht="15" hidden="1" customHeight="1" x14ac:dyDescent="0.25">
      <c r="S76" s="612">
        <v>5</v>
      </c>
    </row>
    <row r="302" spans="3:9" ht="15" hidden="1" customHeight="1" x14ac:dyDescent="0.25">
      <c r="I302" s="1">
        <f>J14</f>
        <v>0</v>
      </c>
    </row>
    <row r="303" spans="3:9" ht="15" hidden="1" customHeight="1" x14ac:dyDescent="0.25">
      <c r="C303" s="1">
        <f>J14</f>
        <v>0</v>
      </c>
      <c r="D303" s="1">
        <v>276730</v>
      </c>
    </row>
  </sheetData>
  <sheetProtection algorithmName="SHA-512" hashValue="Bp3ZLJjGsb9zR1uBPVgZbrcrN4Jdq6AF4aKT4JIvpAJllQlTone4BWt0rhDifS0d6SDrOtazIdFDs77jSrwaag==" saltValue="Bl7wpXGJGROjwknHP/jVf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69" activePane="bottomRight" state="frozenSplit"/>
      <selection pane="topRight" activeCell="C1" sqref="C1"/>
      <selection pane="bottomLeft" activeCell="A3" sqref="A3"/>
      <selection pane="bottomRight" activeCell="H99" sqref="H99"/>
    </sheetView>
  </sheetViews>
  <sheetFormatPr defaultColWidth="8.7109375" defaultRowHeight="12.75" x14ac:dyDescent="0.2"/>
  <cols>
    <col min="1" max="1" width="18.28515625" customWidth="1"/>
    <col min="2" max="2" width="51" customWidth="1"/>
    <col min="3" max="3" width="9.140625" style="85" bestFit="1" customWidth="1"/>
    <col min="4" max="4" width="42.140625" customWidth="1"/>
    <col min="5" max="5" width="15.5703125" customWidth="1"/>
    <col min="6" max="6" width="17" customWidth="1"/>
    <col min="7" max="7" width="20.28515625" customWidth="1"/>
    <col min="8" max="8" width="18.140625" style="188" customWidth="1"/>
    <col min="9" max="9" width="23.5703125" style="186" customWidth="1"/>
    <col min="10" max="10" width="22.7109375" style="85" customWidth="1"/>
    <col min="11" max="11" width="22.5703125" style="85" customWidth="1"/>
    <col min="12" max="12" width="18.7109375" bestFit="1" customWidth="1"/>
    <col min="13" max="13" width="9.140625" customWidth="1"/>
    <col min="14" max="14" width="18.7109375" bestFit="1" customWidth="1"/>
    <col min="15" max="15" width="22.85546875" customWidth="1"/>
    <col min="16" max="16" width="10.7109375" customWidth="1"/>
    <col min="17" max="17" width="10.42578125" customWidth="1"/>
    <col min="18" max="18" width="13.28515625" customWidth="1"/>
    <col min="19" max="19" width="11" customWidth="1"/>
    <col min="20" max="20" width="18.7109375" bestFit="1" customWidth="1"/>
  </cols>
  <sheetData>
    <row r="1" spans="1:16" s="82" customFormat="1" ht="41.25" customHeight="1" x14ac:dyDescent="0.2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">
      <c r="A2" s="182">
        <f>profil!S76</f>
        <v>5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5" x14ac:dyDescent="0.25">
      <c r="A3" s="310">
        <v>98019</v>
      </c>
      <c r="B3" t="str">
        <f>IF($A$2=1,D3,IF($A$2=2,F3,IF($A$2=3,G3,IF($A$2=4,E3,IF($A$2&gt;4,P3,"zadat jazyk")))))</f>
        <v>SEVROLL 20041 screw 2.5x18mm half round head zinc white</v>
      </c>
      <c r="C3" s="185">
        <f>IF($A$2=1,H3,IF($A$2=2,I3,IF($A$2=3,J3,IF($A$2=4,K3,IF($A$2&gt;4,O3,"zadat jazyk")))))</f>
        <v>2.6179999999999998E-2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12.05189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5" x14ac:dyDescent="0.25">
      <c r="A4" s="310">
        <v>223569</v>
      </c>
      <c r="B4" t="str">
        <f t="shared" ref="B4:B67" si="0">IF($A$2=1,D4,IF($A$2=2,F4,IF($A$2=3,G4,IF($A$2=4,E4,IF($A$2&gt;4,P4,"zadat jazyk")))))</f>
        <v>SEVROLL 20223 stop brush clip</v>
      </c>
      <c r="C4" s="185">
        <f t="shared" ref="C4:C67" si="1">IF($A$2=1,H4,IF($A$2=2,I4,IF($A$2=3,J4,IF($A$2=4,K4,IF($A$2&gt;4,O4,"zadat jazyk")))))</f>
        <v>6.4019999999999994E-2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31.99663</v>
      </c>
      <c r="L4" s="459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5" x14ac:dyDescent="0.25">
      <c r="A5" s="310">
        <v>346726</v>
      </c>
      <c r="B5" t="str">
        <f t="shared" si="0"/>
        <v>SEVROLL 20371 screwdriver Blue 6.3x45</v>
      </c>
      <c r="C5" s="185">
        <f t="shared" si="1"/>
        <v>0.13200000000000001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63.993670000000002</v>
      </c>
      <c r="L5" s="459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5" x14ac:dyDescent="0.25">
      <c r="A6" s="310">
        <v>89244</v>
      </c>
      <c r="B6" t="str">
        <f t="shared" si="0"/>
        <v>SEVROLL 20001 screwdriver 6.3x32 SEVROLL and Simple</v>
      </c>
      <c r="C6" s="185">
        <f t="shared" si="1"/>
        <v>0.13200000000000001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63.993670000000002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5" x14ac:dyDescent="0.25">
      <c r="A7" s="310">
        <v>89063</v>
      </c>
      <c r="B7" t="str">
        <f t="shared" si="0"/>
        <v>SEVROLL 20080 HI-TEC undercarriage positioner</v>
      </c>
      <c r="C7" s="185">
        <f t="shared" si="1"/>
        <v>0.28599999999999998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127.98692</v>
      </c>
      <c r="L7" s="459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5" x14ac:dyDescent="0.25">
      <c r="A8" s="310">
        <v>252641</v>
      </c>
      <c r="B8" t="e">
        <f t="shared" si="0"/>
        <v>#N/A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5" x14ac:dyDescent="0.25">
      <c r="A9" s="310">
        <v>213767</v>
      </c>
      <c r="B9" t="str">
        <f t="shared" si="0"/>
        <v>SEVROLL 20229-SV stop brush self-adhesive 6.7x4mm gray</v>
      </c>
      <c r="C9" s="185">
        <f t="shared" si="1"/>
        <v>0.26619999999999999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106.65582000000001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5" x14ac:dyDescent="0.25">
      <c r="A10" s="310">
        <v>229681</v>
      </c>
      <c r="B10" t="str">
        <f t="shared" si="0"/>
        <v>SEVROLL 10163 Simple/Blue positioner for undercarriage</v>
      </c>
      <c r="C10" s="185">
        <f t="shared" si="1"/>
        <v>0.33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149.31799000000001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5" x14ac:dyDescent="0.25">
      <c r="A11" s="310">
        <v>224214</v>
      </c>
      <c r="B11" t="str">
        <f t="shared" si="0"/>
        <v>SEVROLL 20240 Simple/Blue positioner for top carriage</v>
      </c>
      <c r="C11" s="185">
        <f t="shared" si="1"/>
        <v>0.42152000000000001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191.98057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5" x14ac:dyDescent="0.25">
      <c r="A12" s="310">
        <v>341987</v>
      </c>
      <c r="B12" t="str">
        <f t="shared" si="0"/>
        <v>SEVROLL 10231 Micra brake (2 pcs in package)</v>
      </c>
      <c r="C12" s="185">
        <f t="shared" si="1"/>
        <v>0.52800000000000002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238.54783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5" x14ac:dyDescent="0.25">
      <c r="A13" s="310">
        <v>204142</v>
      </c>
      <c r="B13" t="str">
        <f t="shared" si="0"/>
        <v>OKE-stop brush self-adhesive 6.7x4mm white</v>
      </c>
      <c r="C13" s="185">
        <f t="shared" si="1"/>
        <v>0.61865999999999999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>
        <v>19.584</v>
      </c>
      <c r="I13" s="460">
        <v>0.75216000000000005</v>
      </c>
      <c r="J13" s="460">
        <v>3.2299099999999998</v>
      </c>
      <c r="K13" s="460">
        <v>360.05806999999999</v>
      </c>
      <c r="L13" s="459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5" x14ac:dyDescent="0.25">
      <c r="A14" s="310">
        <v>212616</v>
      </c>
      <c r="B14" t="str">
        <f t="shared" si="0"/>
        <v>SEVROLL 20212 brake for Hide N and M bar</v>
      </c>
      <c r="C14" s="185">
        <f t="shared" si="1"/>
        <v>2.3980000000000001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1078.6514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5" x14ac:dyDescent="0.25">
      <c r="A15" s="313">
        <v>221063</v>
      </c>
      <c r="B15" t="str">
        <f t="shared" si="0"/>
        <v>SEVROLL 222151 guide mandrel</v>
      </c>
      <c r="C15" s="185">
        <f t="shared" si="1"/>
        <v>0.66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292.25380999999999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5" x14ac:dyDescent="0.25">
      <c r="A16" s="310">
        <v>276941</v>
      </c>
      <c r="B16" t="str">
        <f t="shared" si="0"/>
        <v>OKE-stop brush self-adhesive 6.7x12mm white</v>
      </c>
      <c r="C16" s="185">
        <f t="shared" si="1"/>
        <v>0.68666000000000005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>
        <v>360.05806999999999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5" x14ac:dyDescent="0.25">
      <c r="A17" s="310">
        <v>212607</v>
      </c>
      <c r="B17" t="str">
        <f t="shared" si="0"/>
        <v>SEVROLL 20098-SV glass seal 10/6.4mm</v>
      </c>
      <c r="C17" s="185">
        <f t="shared" si="1"/>
        <v>0.72599999999999998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330.63301999999999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5" x14ac:dyDescent="0.25">
      <c r="A18" s="310">
        <v>132953</v>
      </c>
      <c r="B18" t="str">
        <f t="shared" si="0"/>
        <v>SEVROLL 20171 glass seal 10.1/8mm</v>
      </c>
      <c r="C18" s="185">
        <f t="shared" si="1"/>
        <v>0.72599999999999998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330.63301999999999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5" x14ac:dyDescent="0.25">
      <c r="A19" s="313">
        <v>98036</v>
      </c>
      <c r="B19" t="str">
        <f t="shared" si="0"/>
        <v>SEVROLL 20019 Exclusive round bottom brake</v>
      </c>
      <c r="C19" s="185">
        <f t="shared" si="1"/>
        <v>0.85799999999999998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453.49741999999998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5" x14ac:dyDescent="0.25">
      <c r="A20" s="310">
        <v>216362</v>
      </c>
      <c r="B20" t="str">
        <f t="shared" si="0"/>
        <v>SEVROLL 20233 cover for lower line Simple/Blue translucent, rubber</v>
      </c>
      <c r="C20" s="185">
        <f t="shared" si="1"/>
        <v>0.90200000000000002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415.95776999999998</v>
      </c>
      <c r="L20" s="459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5" x14ac:dyDescent="0.25">
      <c r="A21" s="310">
        <v>298035</v>
      </c>
      <c r="B21" t="str">
        <f t="shared" si="0"/>
        <v>SEVROLL 20326 Fix positioner for upper carriage transparent</v>
      </c>
      <c r="C21" s="185">
        <f t="shared" si="1"/>
        <v>0.92400000000000004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32.256239999999998</v>
      </c>
      <c r="I21" s="460">
        <v>1.0929500000000001</v>
      </c>
      <c r="J21" s="460">
        <v>3.6623999999999999</v>
      </c>
      <c r="K21" s="460">
        <v>447.95440000000002</v>
      </c>
      <c r="L21" s="459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5" x14ac:dyDescent="0.25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5" x14ac:dyDescent="0.25">
      <c r="A23" s="311">
        <v>98022</v>
      </c>
      <c r="B23" t="str">
        <f t="shared" si="0"/>
        <v>Sevroll 80419 Smart top trolley</v>
      </c>
      <c r="C23" s="185">
        <f t="shared" si="1"/>
        <v>1.496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650.60053000000005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5" x14ac:dyDescent="0.25">
      <c r="A24" s="311">
        <v>98023</v>
      </c>
      <c r="B24" t="str">
        <f t="shared" si="0"/>
        <v>Sevroll 80427 Smart bottom trolley</v>
      </c>
      <c r="C24" s="185">
        <f t="shared" si="1"/>
        <v>1.496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650.60053000000005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5" x14ac:dyDescent="0.25">
      <c r="A25" s="310">
        <v>284601</v>
      </c>
      <c r="B25" t="str">
        <f t="shared" si="0"/>
        <v>SEVROLL 10184 top carriage Simple 18mm symmetrical L+P</v>
      </c>
      <c r="C25" s="185">
        <f t="shared" si="1"/>
        <v>1.87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626.67796999999996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5" x14ac:dyDescent="0.25">
      <c r="A26" s="310">
        <v>89156</v>
      </c>
      <c r="B26" t="str">
        <f t="shared" si="0"/>
        <v>SEVROLL 50233 Micra upper/lower guide 1.7m raw</v>
      </c>
      <c r="C26" s="185">
        <f t="shared" si="1"/>
        <v>2.42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1037.1649500000001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5" x14ac:dyDescent="0.25">
      <c r="A27" s="310">
        <v>89134</v>
      </c>
      <c r="B27" t="str">
        <f t="shared" si="0"/>
        <v>SEVROLL 00102 angle Mini 17x11mm 1.7m silver</v>
      </c>
      <c r="C27" s="185">
        <f t="shared" si="1"/>
        <v>2.31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974.93489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5" x14ac:dyDescent="0.25">
      <c r="A28" s="310">
        <v>190764</v>
      </c>
      <c r="B28" t="str">
        <f t="shared" si="0"/>
        <v>SEVROLL 20102 glass seal 18/4mm symmetrical</v>
      </c>
      <c r="C28" s="185">
        <f t="shared" si="1"/>
        <v>2.0521600000000002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949.23690999999997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5" x14ac:dyDescent="0.25">
      <c r="A29" s="310">
        <v>190765</v>
      </c>
      <c r="B29" t="str">
        <f t="shared" si="0"/>
        <v>SEVROLL 20145 glass seal 18/8mm symmetrical</v>
      </c>
      <c r="C29" s="185">
        <f t="shared" si="1"/>
        <v>2.0521600000000002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949.23690999999997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5" x14ac:dyDescent="0.25">
      <c r="A30" s="310">
        <v>349733</v>
      </c>
      <c r="B30" t="str">
        <f t="shared" si="0"/>
        <v>SEVROLL 10221 undercarriage Blue C frame system - 2 pcs</v>
      </c>
      <c r="C30" s="185">
        <f t="shared" si="1"/>
        <v>2.4860000000000002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1205.21075</v>
      </c>
      <c r="L30" s="459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5" x14ac:dyDescent="0.25">
      <c r="A31" s="309" t="s">
        <v>67</v>
      </c>
      <c r="B31" t="str">
        <f t="shared" si="0"/>
        <v>SEVROLL 20106 gasket for glass 18/4-4.5mm asymmetric</v>
      </c>
      <c r="C31" s="185">
        <f t="shared" si="1"/>
        <v>2.0521600000000002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>
        <v>68.352530000000002</v>
      </c>
      <c r="I31" s="460">
        <v>2.3056100000000002</v>
      </c>
      <c r="J31" s="460">
        <v>7.6425999999999998</v>
      </c>
      <c r="K31" s="460">
        <v>944.97055</v>
      </c>
      <c r="L31" s="459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5" x14ac:dyDescent="0.25">
      <c r="A32" s="310">
        <v>98060</v>
      </c>
      <c r="B32" t="str">
        <f t="shared" si="0"/>
        <v>SEVROLL 10057-SV-G undercarriage WD 18C HI-TEC</v>
      </c>
      <c r="C32" s="185">
        <f t="shared" si="1"/>
        <v>0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>
        <v>0</v>
      </c>
      <c r="I32" s="460">
        <v>0</v>
      </c>
      <c r="J32" s="460">
        <v>0</v>
      </c>
      <c r="K32" s="460">
        <v>0</v>
      </c>
      <c r="L32" s="459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5" x14ac:dyDescent="0.25">
      <c r="A33" s="310">
        <v>318812</v>
      </c>
      <c r="B33" t="e">
        <f t="shared" si="0"/>
        <v>#N/A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5" x14ac:dyDescent="0.25">
      <c r="A34" s="310">
        <v>89132</v>
      </c>
      <c r="B34" t="str">
        <f t="shared" si="0"/>
        <v>SEVROLL 00108 angle Mini 17x11mm 1.7m gold</v>
      </c>
      <c r="C34" s="185">
        <f t="shared" si="1"/>
        <v>2.7280000000000002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1223.85472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5" x14ac:dyDescent="0.25">
      <c r="A35" s="310">
        <v>349732</v>
      </c>
      <c r="B35" t="str">
        <f t="shared" si="0"/>
        <v>SEVROLL 10218 upper trolley Blue (for laminate 18mm) frame L+P</v>
      </c>
      <c r="C35" s="185">
        <f t="shared" si="1"/>
        <v>3.08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1493.1815999999999</v>
      </c>
      <c r="L35" s="459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5" x14ac:dyDescent="0.25">
      <c r="A36" s="310">
        <v>89133</v>
      </c>
      <c r="B36" t="str">
        <f t="shared" si="0"/>
        <v>SEVROLL 00093 angle Mini 17x11mm 1.7m olive</v>
      </c>
      <c r="C36" s="185">
        <f t="shared" si="1"/>
        <v>2.7280000000000002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1223.85472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5" x14ac:dyDescent="0.25">
      <c r="A37" s="310">
        <v>89157</v>
      </c>
      <c r="B37" t="str">
        <f t="shared" si="0"/>
        <v>SEVROLL 50235 Micra upper/lower guide 2.35m raw</v>
      </c>
      <c r="C37" s="185">
        <f t="shared" si="1"/>
        <v>3.3879999999999999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1441.65932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5" x14ac:dyDescent="0.25">
      <c r="A38" s="310">
        <v>179772</v>
      </c>
      <c r="B38" t="e">
        <f t="shared" si="0"/>
        <v>#N/A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5" x14ac:dyDescent="0.25">
      <c r="A39" s="310">
        <v>89137</v>
      </c>
      <c r="B39" t="str">
        <f t="shared" si="0"/>
        <v>SEVROLL 00103 angle Mini 17x11mm 2.35m silver</v>
      </c>
      <c r="C39" s="185">
        <f t="shared" si="1"/>
        <v>3.2559999999999998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1348.3144400000001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5" x14ac:dyDescent="0.25">
      <c r="A40" s="310">
        <v>349942</v>
      </c>
      <c r="B40" t="str">
        <f t="shared" si="0"/>
        <v>SEVROLL 10239 top trolley Blue 10mm asymmetrical L+P</v>
      </c>
      <c r="C40" s="185">
        <f t="shared" si="1"/>
        <v>3.08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1493.1815999999999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5" x14ac:dyDescent="0.25">
      <c r="A41" s="310">
        <v>349734</v>
      </c>
      <c r="B41" t="str">
        <f t="shared" si="0"/>
        <v>SEVROLL 10217 upper trolley Blue (for laminate 18mm) frameless L+P</v>
      </c>
      <c r="C41" s="185">
        <f t="shared" si="1"/>
        <v>3.08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1493.1815999999999</v>
      </c>
      <c r="L41" s="459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5" x14ac:dyDescent="0.25">
      <c r="A42" s="310">
        <v>276735</v>
      </c>
      <c r="B42" t="str">
        <f t="shared" si="0"/>
        <v>SEVROLL 04053 angle Mini 17x11mm 1.7m white gloss</v>
      </c>
      <c r="C42" s="185">
        <f t="shared" si="1"/>
        <v>3.2559999999999998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1265.3411599999999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5" x14ac:dyDescent="0.25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5" x14ac:dyDescent="0.25">
      <c r="A44" s="310">
        <v>213721</v>
      </c>
      <c r="B44" t="str">
        <f t="shared" si="0"/>
        <v>SEVROLL 02334 profile "U" Mini for laminate 18mm 3m silver</v>
      </c>
      <c r="C44" s="185">
        <f t="shared" si="1"/>
        <v>3.3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1483.1457600000001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5" x14ac:dyDescent="0.25">
      <c r="A45" s="310">
        <v>89052</v>
      </c>
      <c r="B45" t="str">
        <f t="shared" si="0"/>
        <v>SEVROLL 00069 angle K2 Decor 1.7m olive</v>
      </c>
      <c r="C45" s="185">
        <f t="shared" si="1"/>
        <v>3.718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1711.3223800000001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5" x14ac:dyDescent="0.25">
      <c r="A46" s="310">
        <v>318656</v>
      </c>
      <c r="B46" t="str">
        <f t="shared" si="0"/>
        <v>SEVROLL 04313 mask Elegant II 1.7m white gloss</v>
      </c>
      <c r="C46" s="185">
        <f t="shared" si="1"/>
        <v>3.278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1327.57123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5" x14ac:dyDescent="0.25">
      <c r="A47" s="310">
        <v>191011</v>
      </c>
      <c r="B47" t="str">
        <f t="shared" si="0"/>
        <v>SEVROLL 01114 Micra upper/lower guide 1.7m olive</v>
      </c>
      <c r="C47" s="185">
        <f t="shared" si="1"/>
        <v>3.3879999999999999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1597.23387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5" x14ac:dyDescent="0.25">
      <c r="A48" s="310">
        <v>343615</v>
      </c>
      <c r="B48" t="str">
        <f t="shared" si="0"/>
        <v>SEVROLL 04319 PAX spacer profile 04 3m silver</v>
      </c>
      <c r="C48" s="185">
        <f t="shared" si="1"/>
        <v>3.3660000000000001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1431.2877100000001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5" x14ac:dyDescent="0.25">
      <c r="A49" s="310">
        <v>84192</v>
      </c>
      <c r="B49" t="str">
        <f t="shared" si="0"/>
        <v>SEVROLL 01135 Smart bottom line 1.7m silver</v>
      </c>
      <c r="C49" s="185">
        <f t="shared" si="1"/>
        <v>3.6520000000000001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1555.7474299999999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5" x14ac:dyDescent="0.25">
      <c r="A50" s="310">
        <v>135156</v>
      </c>
      <c r="B50" t="str">
        <f t="shared" si="0"/>
        <v>SEVROLL 02336 decorative strip S10 3m silver</v>
      </c>
      <c r="C50" s="185">
        <f t="shared" si="1"/>
        <v>3.19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1358.68604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5" x14ac:dyDescent="0.25">
      <c r="A51" s="310">
        <v>89050</v>
      </c>
      <c r="B51" t="str">
        <f t="shared" si="0"/>
        <v>SEVROLL 00078 angle K2 Decor 1.7m silver</v>
      </c>
      <c r="C51" s="185">
        <f t="shared" si="1"/>
        <v>3.2120000000000002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1369.0576699999999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5" x14ac:dyDescent="0.25">
      <c r="A52" s="310">
        <v>89150</v>
      </c>
      <c r="B52" t="str">
        <f t="shared" si="0"/>
        <v>SEVROLL 01117 Micra upper/lower guide 1.7m silver anodized</v>
      </c>
      <c r="C52" s="185">
        <f t="shared" si="1"/>
        <v>3.1459999999999999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1337.94283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5" x14ac:dyDescent="0.25">
      <c r="A53" s="310">
        <v>229447</v>
      </c>
      <c r="B53" t="str">
        <f t="shared" si="0"/>
        <v>SEVROLL 05197 Simple undercarriage (frameless 18mm) - 2 pcs</v>
      </c>
      <c r="C53" s="185">
        <f t="shared" si="1"/>
        <v>3.4980000000000002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1695.82772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5" x14ac:dyDescent="0.25">
      <c r="A54" s="310">
        <v>89158</v>
      </c>
      <c r="B54" t="str">
        <f t="shared" si="0"/>
        <v>SEVROLL 50236 Micra upper/lower guide 3m raw</v>
      </c>
      <c r="C54" s="185">
        <f t="shared" si="1"/>
        <v>4.3120000000000003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1835.78208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5" x14ac:dyDescent="0.25">
      <c r="A55" s="310">
        <v>89136</v>
      </c>
      <c r="B55" t="str">
        <f t="shared" si="0"/>
        <v>SEVROLL 00094 angle Mini 17x11mm 2.35m olive</v>
      </c>
      <c r="C55" s="185">
        <f t="shared" si="1"/>
        <v>3.806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1690.5787499999999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5" x14ac:dyDescent="0.25">
      <c r="A56" s="310">
        <v>89135</v>
      </c>
      <c r="B56" t="str">
        <f t="shared" si="0"/>
        <v>SEVROLL 00109 angle Mini 17x11mm 2.35m gold</v>
      </c>
      <c r="C56" s="185">
        <f t="shared" si="1"/>
        <v>3.806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1690.5787499999999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5" x14ac:dyDescent="0.25">
      <c r="A57" s="310">
        <v>89140</v>
      </c>
      <c r="B57" t="str">
        <f t="shared" si="0"/>
        <v>SEVROLL 00104 angle Mini 17x11mm 3m silver</v>
      </c>
      <c r="C57" s="185">
        <f t="shared" si="1"/>
        <v>4.0919999999999996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1721.69399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5" x14ac:dyDescent="0.25">
      <c r="A58" s="310">
        <v>308595</v>
      </c>
      <c r="B58" t="str">
        <f t="shared" si="0"/>
        <v>SEVROLL 02333 profile "U" Mini for laminate 18mm 3m olive</v>
      </c>
      <c r="C58" s="185">
        <f t="shared" si="1"/>
        <v>4.0259999999999998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1856.52531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5" x14ac:dyDescent="0.25">
      <c r="A59" s="310">
        <v>345403</v>
      </c>
      <c r="B59" t="str">
        <f t="shared" si="0"/>
        <v>SEVROLL 04353 mask Elegant II 1.7m black brushed</v>
      </c>
      <c r="C59" s="185">
        <f t="shared" si="1"/>
        <v>4.1360000000000001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1856.52531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5" x14ac:dyDescent="0.25">
      <c r="A60" s="310">
        <v>345401</v>
      </c>
      <c r="B60" t="str">
        <f t="shared" si="0"/>
        <v>SEVROLL 04348-Y mask Elegant II 1.7m brushed olive</v>
      </c>
      <c r="C60" s="185">
        <f t="shared" si="1"/>
        <v>4.1360000000000001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1856.52531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5" x14ac:dyDescent="0.25">
      <c r="A61" s="310">
        <v>345402</v>
      </c>
      <c r="B61" t="str">
        <f t="shared" si="0"/>
        <v>SEVROLL 04358 mask Elegant II 1.7m olive dark brushed</v>
      </c>
      <c r="C61" s="185">
        <f t="shared" si="1"/>
        <v>4.1360000000000001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1856.52531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5" x14ac:dyDescent="0.25">
      <c r="A62" s="310">
        <v>223392</v>
      </c>
      <c r="B62" t="str">
        <f t="shared" si="0"/>
        <v>SEVROLL 03462 angle bracket K2 1.7m black brushed</v>
      </c>
      <c r="C62" s="185">
        <f t="shared" si="1"/>
        <v>4.3120000000000003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1949.8701900000001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5" x14ac:dyDescent="0.25">
      <c r="A63" s="310">
        <v>349736</v>
      </c>
      <c r="B63" t="str">
        <f t="shared" si="0"/>
        <v>SEVROLL 10220 undercarriage Blue C frameless for 18mm - 2 pcs</v>
      </c>
      <c r="C63" s="185">
        <f t="shared" si="1"/>
        <v>4.29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1973.1330399999999</v>
      </c>
      <c r="L63" s="459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5" x14ac:dyDescent="0.25">
      <c r="A64" s="313">
        <v>98035</v>
      </c>
      <c r="B64" t="str">
        <f t="shared" si="0"/>
        <v>SEVROLL 20337 Exclusive upper rubber brake</v>
      </c>
      <c r="C64" s="185">
        <f t="shared" si="1"/>
        <v>3.718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>
        <v>104.86535000000001</v>
      </c>
      <c r="I64" s="460">
        <v>3.9554399999999998</v>
      </c>
      <c r="J64" s="460">
        <v>13.49484</v>
      </c>
      <c r="K64" s="460">
        <v>1531.81277</v>
      </c>
      <c r="L64" s="459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5" x14ac:dyDescent="0.25">
      <c r="A65" s="310">
        <v>135157</v>
      </c>
      <c r="B65" t="str">
        <f t="shared" si="0"/>
        <v>SEVROLL 02337 decorative strip S10 3m olive</v>
      </c>
      <c r="C65" s="185">
        <f t="shared" si="1"/>
        <v>3.8940000000000001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1700.95036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5" x14ac:dyDescent="0.25">
      <c r="A66" s="310">
        <v>270114</v>
      </c>
      <c r="B66" t="str">
        <f t="shared" si="0"/>
        <v>SEVROLL 02446 angle 10x10mm 3m silver</v>
      </c>
      <c r="C66" s="185">
        <f t="shared" si="1"/>
        <v>4.1139999999999999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1659.4639199999999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5" x14ac:dyDescent="0.25">
      <c r="A67" s="310">
        <v>276732</v>
      </c>
      <c r="B67" t="str">
        <f t="shared" si="0"/>
        <v>SEVROLL 04054 angle Mini 17x11mm 2.35m white gloss</v>
      </c>
      <c r="C67" s="185">
        <f t="shared" si="1"/>
        <v>4.5540000000000003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1752.8088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5" x14ac:dyDescent="0.25">
      <c r="A68" s="310">
        <v>349857</v>
      </c>
      <c r="B68" t="str">
        <f t="shared" ref="B68:B131" si="2">IF($A$2=1,D68,IF($A$2=2,F68,IF($A$2=3,G68,IF($A$2=4,E68,IF($A$2&gt;4,P68,"zadat jazyk")))))</f>
        <v>SEVROLL 04483 Blue-C lower line 1.5m silver</v>
      </c>
      <c r="C68" s="185">
        <f t="shared" ref="C68:C131" si="3">IF($A$2=1,H68,IF($A$2=2,I68,IF($A$2=3,J68,IF($A$2=4,K68,IF($A$2&gt;4,O68,"zadat jazyk")))))</f>
        <v>4.7300000000000004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>
        <v>146.05128999999999</v>
      </c>
      <c r="I68" s="460">
        <v>5.3086099999999998</v>
      </c>
      <c r="J68" s="460">
        <v>21.61589</v>
      </c>
      <c r="K68" s="460">
        <v>2158.6466399999999</v>
      </c>
      <c r="L68" s="459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5" x14ac:dyDescent="0.25">
      <c r="A69" s="310">
        <v>89269</v>
      </c>
      <c r="B69" t="str">
        <f t="shared" si="2"/>
        <v>SEVROLL 00031 "U" profile for laminate 18mm 3m silver</v>
      </c>
      <c r="C69" s="185">
        <f t="shared" si="3"/>
        <v>4.2460000000000004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1898.0117499999999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5" x14ac:dyDescent="0.25">
      <c r="A70" s="310">
        <v>223326</v>
      </c>
      <c r="B70" t="str">
        <f t="shared" si="2"/>
        <v>SEVROLL 03459 angle bracket K2 1.7m olive dark brushed</v>
      </c>
      <c r="C70" s="185">
        <f t="shared" si="3"/>
        <v>4.3120000000000003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1949.8701900000001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5" x14ac:dyDescent="0.25">
      <c r="A71" s="310">
        <v>191700</v>
      </c>
      <c r="B71" t="str">
        <f t="shared" si="2"/>
        <v>SEVROLL 02934-Y angle bracket K2 Decor 1.7m brushed olive</v>
      </c>
      <c r="C71" s="185">
        <f t="shared" si="3"/>
        <v>4.3120000000000003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1949.8701900000001</v>
      </c>
      <c r="L71" s="459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5" x14ac:dyDescent="0.25">
      <c r="A72" s="310">
        <v>349735</v>
      </c>
      <c r="B72" t="str">
        <f t="shared" si="2"/>
        <v>SEVROLL 10219 undercarriage Blue V frameless for 18mm - 2 pcs</v>
      </c>
      <c r="C72" s="185">
        <f t="shared" si="3"/>
        <v>4.29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1973.1330399999999</v>
      </c>
      <c r="L72" s="459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5" x14ac:dyDescent="0.25">
      <c r="A73" s="310">
        <v>98049</v>
      </c>
      <c r="B73" t="str">
        <f t="shared" si="2"/>
        <v>SEVROLL 00901 First upper/lower guide 1.2m olive</v>
      </c>
      <c r="C73" s="185">
        <f t="shared" si="3"/>
        <v>4.9279999999999999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>
        <v>162.11954</v>
      </c>
      <c r="I73" s="460">
        <v>5.8290600000000001</v>
      </c>
      <c r="J73" s="460">
        <v>21.725999999999999</v>
      </c>
      <c r="K73" s="460">
        <v>2323.2493199999999</v>
      </c>
      <c r="L73" s="459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5" x14ac:dyDescent="0.25">
      <c r="A74" s="310">
        <v>98032</v>
      </c>
      <c r="B74" t="str">
        <f t="shared" si="2"/>
        <v>SEVROLL 00910 First upper/lower guide 1.2m silver</v>
      </c>
      <c r="C74" s="185">
        <f t="shared" si="3"/>
        <v>4.9279999999999999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>
        <v>146.19709</v>
      </c>
      <c r="I74" s="460">
        <v>5.25657</v>
      </c>
      <c r="J74" s="460">
        <v>19.757400000000001</v>
      </c>
      <c r="K74" s="460">
        <v>2095.07312</v>
      </c>
      <c r="L74" s="459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5" x14ac:dyDescent="0.25">
      <c r="A75" s="310">
        <v>343616</v>
      </c>
      <c r="B75" t="str">
        <f t="shared" si="2"/>
        <v>SEVROLL 04320 spacer profile 04 3m white gloss</v>
      </c>
      <c r="C75" s="185">
        <f t="shared" si="3"/>
        <v>4.3780000000000001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1856.52531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5" x14ac:dyDescent="0.25">
      <c r="A76" s="310">
        <v>362316</v>
      </c>
      <c r="B76" t="str">
        <f t="shared" si="2"/>
        <v>SEVROLL 10237 2x lower carriage for laminate 18mm without positioner and spring</v>
      </c>
      <c r="C76" s="185">
        <f t="shared" si="3"/>
        <v>4.1580000000000004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2015.79521</v>
      </c>
      <c r="L76" s="459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5" x14ac:dyDescent="0.25">
      <c r="A77" s="310">
        <v>179789</v>
      </c>
      <c r="B77" t="str">
        <f t="shared" si="2"/>
        <v>SEVROLL 02558 "U" profile for laminate 10mm 3m silver</v>
      </c>
      <c r="C77" s="185">
        <f t="shared" si="3"/>
        <v>4.4219999999999997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1980.9850300000001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5" x14ac:dyDescent="0.25">
      <c r="A78" s="310">
        <v>318659</v>
      </c>
      <c r="B78" t="str">
        <f t="shared" si="2"/>
        <v>SEVROLL 04314 mask Elegant II 2.35m white gloss</v>
      </c>
      <c r="C78" s="185">
        <f t="shared" si="3"/>
        <v>4.532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1835.78208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5" x14ac:dyDescent="0.25">
      <c r="A79" s="310">
        <v>89054</v>
      </c>
      <c r="B79" t="e">
        <f t="shared" si="2"/>
        <v>#N/A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5" x14ac:dyDescent="0.25">
      <c r="A80" s="313">
        <v>308670</v>
      </c>
      <c r="B80" t="str">
        <f t="shared" si="2"/>
        <v>SEVROLL 01978 Hide M bottom line 1.7m silver</v>
      </c>
      <c r="C80" s="185">
        <f t="shared" si="3"/>
        <v>4.6420000000000003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>
        <v>131.08169000000001</v>
      </c>
      <c r="I80" s="460">
        <v>4.9442899999999996</v>
      </c>
      <c r="J80" s="460">
        <v>16.868539999999999</v>
      </c>
      <c r="K80" s="460">
        <v>1914.7660599999999</v>
      </c>
      <c r="L80" s="459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5" x14ac:dyDescent="0.25">
      <c r="A81" s="313">
        <v>230887</v>
      </c>
      <c r="B81" t="e">
        <f t="shared" si="2"/>
        <v>#N/A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5" x14ac:dyDescent="0.25">
      <c r="A82" s="310">
        <v>191013</v>
      </c>
      <c r="B82" t="str">
        <f t="shared" si="2"/>
        <v>SEVROLL 01115 Micra upper/lower guide 2.35m olive</v>
      </c>
      <c r="C82" s="185">
        <f t="shared" si="3"/>
        <v>4.6859999999999999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2209.1612300000002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5" x14ac:dyDescent="0.25">
      <c r="A83" s="310">
        <v>349858</v>
      </c>
      <c r="B83" t="str">
        <f t="shared" si="2"/>
        <v>SEVROLL 04477 Blue-C lower line 1.5m olive</v>
      </c>
      <c r="C83" s="185">
        <f t="shared" si="3"/>
        <v>5.258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>
        <v>171.10912999999999</v>
      </c>
      <c r="I83" s="460">
        <v>6.2194000000000003</v>
      </c>
      <c r="J83" s="460">
        <v>23.991430000000001</v>
      </c>
      <c r="K83" s="460">
        <v>2529.0029</v>
      </c>
      <c r="L83" s="459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5" x14ac:dyDescent="0.25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5" x14ac:dyDescent="0.25">
      <c r="A85" s="310">
        <v>84195</v>
      </c>
      <c r="B85" t="str">
        <f t="shared" si="2"/>
        <v>SEVROLL 01136 Smart bottom line 2.35m silver</v>
      </c>
      <c r="C85" s="185">
        <f t="shared" si="3"/>
        <v>5.016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2136.5599499999998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5" x14ac:dyDescent="0.25">
      <c r="A86" s="310">
        <v>163122</v>
      </c>
      <c r="B86" t="str">
        <f t="shared" si="2"/>
        <v>SEVROLL 02864 Doubler II mask 1.7m silver</v>
      </c>
      <c r="C86" s="185">
        <f t="shared" si="3"/>
        <v>4.4000000000000004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1877.2685200000001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5" x14ac:dyDescent="0.25">
      <c r="A87" s="310">
        <v>89139</v>
      </c>
      <c r="B87" t="str">
        <f t="shared" si="2"/>
        <v>SEVROLL 00095 angle Mini 17x11mm 3m olive</v>
      </c>
      <c r="C87" s="185">
        <f t="shared" si="3"/>
        <v>4.8840000000000003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2146.9315799999999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5" x14ac:dyDescent="0.25">
      <c r="A88" s="310">
        <v>89138</v>
      </c>
      <c r="B88" t="str">
        <f t="shared" si="2"/>
        <v>SEVROLL 00110 angle Mini 17x11mm 3m gold</v>
      </c>
      <c r="C88" s="185">
        <f t="shared" si="3"/>
        <v>4.8840000000000003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2146.9315799999999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5" x14ac:dyDescent="0.25">
      <c r="A89" s="310">
        <v>89055</v>
      </c>
      <c r="B89" t="str">
        <f t="shared" si="2"/>
        <v>SEVROLL 00070 angle K2 Decor 2.35m olive</v>
      </c>
      <c r="C89" s="185">
        <f t="shared" si="3"/>
        <v>5.1479999999999997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2375.10779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5" x14ac:dyDescent="0.25">
      <c r="A90" s="310">
        <v>89053</v>
      </c>
      <c r="B90" t="str">
        <f t="shared" si="2"/>
        <v>SEVROLL 00079 angle K2 Decor 2.35m silver</v>
      </c>
      <c r="C90" s="185">
        <f t="shared" si="3"/>
        <v>4.4660000000000002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1898.0117499999999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5" x14ac:dyDescent="0.25">
      <c r="A91" s="310">
        <v>180415</v>
      </c>
      <c r="B91" t="e">
        <f t="shared" si="2"/>
        <v>#N/A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5" x14ac:dyDescent="0.25">
      <c r="A92" s="310">
        <v>89151</v>
      </c>
      <c r="B92" t="str">
        <f t="shared" si="2"/>
        <v>SEVROLL 01119 Micra upper/lower guide 2.35m silver anodized</v>
      </c>
      <c r="C92" s="185">
        <f t="shared" si="3"/>
        <v>4.3559999999999999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1856.52531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5" x14ac:dyDescent="0.25">
      <c r="A93" s="310">
        <v>213167</v>
      </c>
      <c r="B93" t="str">
        <f t="shared" si="2"/>
        <v>SEVROLL 20029 double-sided adhesive tape 50mm 10m</v>
      </c>
      <c r="C93" s="185">
        <f t="shared" si="3"/>
        <v>4.4000000000000004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2026.46074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5" x14ac:dyDescent="0.25">
      <c r="A94" s="310">
        <v>163129</v>
      </c>
      <c r="B94" t="str">
        <f t="shared" si="2"/>
        <v>SEVROLL 02859 Doubler II mask 1.7m olive</v>
      </c>
      <c r="C94" s="185">
        <f t="shared" si="3"/>
        <v>4.8179999999999996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2271.3912799999998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5" x14ac:dyDescent="0.25">
      <c r="A95" s="310">
        <v>224016</v>
      </c>
      <c r="B95" t="str">
        <f t="shared" si="2"/>
        <v>SEVROLL 03712 Simple bottom line 1.5m silver</v>
      </c>
      <c r="C95" s="185">
        <f t="shared" si="3"/>
        <v>5.5439999999999996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5" x14ac:dyDescent="0.25">
      <c r="A96" s="310">
        <v>228198</v>
      </c>
      <c r="B96" t="str">
        <f t="shared" si="2"/>
        <v>SEVROLL 02033 "U" profile for laminate 16mm 3m silver</v>
      </c>
      <c r="C96" s="185">
        <f t="shared" si="3"/>
        <v>5.5439999999999996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2406.2226000000001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5" x14ac:dyDescent="0.25">
      <c r="A97" s="310">
        <v>276731</v>
      </c>
      <c r="B97" t="str">
        <f t="shared" si="2"/>
        <v>SEVROLL 04066 angle Mini 17x11mm 3m white mat</v>
      </c>
      <c r="C97" s="185">
        <f t="shared" si="3"/>
        <v>5.7640000000000002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2240.27646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5" x14ac:dyDescent="0.25">
      <c r="A98" s="310">
        <v>345405</v>
      </c>
      <c r="B98" t="str">
        <f t="shared" si="2"/>
        <v>SEVROLL 04359 mask Elegant II 2.35 m olive dark brushed</v>
      </c>
      <c r="C98" s="185">
        <f t="shared" si="3"/>
        <v>5.6980000000000004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2551.4259499999998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5" x14ac:dyDescent="0.25">
      <c r="A99" s="310">
        <v>229440</v>
      </c>
      <c r="B99" t="str">
        <f t="shared" si="2"/>
        <v>SEVROLL 10198 undercarriage WD 18C HI-TEC - 2 pcs</v>
      </c>
      <c r="C99" s="185">
        <f t="shared" si="3"/>
        <v>4.4219999999999997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2143.7821199999998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5" x14ac:dyDescent="0.25">
      <c r="A100" s="310">
        <v>89268</v>
      </c>
      <c r="B100" t="str">
        <f t="shared" si="2"/>
        <v>SEVROLL 00029 "U" profile for laminate 18mm 3m olive</v>
      </c>
      <c r="C100" s="185">
        <f t="shared" si="3"/>
        <v>5.0819999999999999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2375.10779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5" x14ac:dyDescent="0.25">
      <c r="A101" s="310">
        <v>89267</v>
      </c>
      <c r="B101" t="str">
        <f t="shared" si="2"/>
        <v>SEVROLL 00032 "U" profile for laminate 18mm 3m gold</v>
      </c>
      <c r="C101" s="185">
        <f t="shared" si="3"/>
        <v>5.0819999999999999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2375.10779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5" x14ac:dyDescent="0.25">
      <c r="A102" s="310">
        <v>89095</v>
      </c>
      <c r="B102" t="str">
        <f t="shared" si="2"/>
        <v>SEVROLL 00483 Focus 16mm mounting bar 2.7m silver</v>
      </c>
      <c r="C102" s="185">
        <f t="shared" si="3"/>
        <v>6.27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2696.62887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5" x14ac:dyDescent="0.25">
      <c r="A103" s="310">
        <v>345407</v>
      </c>
      <c r="B103" t="str">
        <f t="shared" si="2"/>
        <v>SEVROLL 04354 mask Elegant II 2.35m black brushed</v>
      </c>
      <c r="C103" s="185">
        <f t="shared" si="3"/>
        <v>5.6980000000000004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2551.4259499999998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5" x14ac:dyDescent="0.25">
      <c r="A104" s="310">
        <v>345404</v>
      </c>
      <c r="B104" t="str">
        <f t="shared" si="2"/>
        <v>SEVROLL 04349-Y mask Elegant II 2.35m brushed olive</v>
      </c>
      <c r="C104" s="185">
        <f t="shared" si="3"/>
        <v>5.6980000000000004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2551.4259499999998</v>
      </c>
      <c r="L104" s="459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5" x14ac:dyDescent="0.25">
      <c r="A105" s="310">
        <v>212613</v>
      </c>
      <c r="B105" t="str">
        <f t="shared" si="2"/>
        <v>SEVROLL 20208 end cap for Hide N bar, silver</v>
      </c>
      <c r="C105" s="185">
        <f t="shared" si="3"/>
        <v>4.7960000000000003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2146.9315799999999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5" x14ac:dyDescent="0.25">
      <c r="A106" s="310">
        <v>224146</v>
      </c>
      <c r="B106" t="str">
        <f t="shared" si="2"/>
        <v>SEVROLL 03755 upper guide rail Simple/Blue 1.5m (for laminate 10mm) silver</v>
      </c>
      <c r="C106" s="185">
        <f t="shared" si="3"/>
        <v>5.6980000000000004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2444.35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5" x14ac:dyDescent="0.25">
      <c r="A107" s="310">
        <v>224123</v>
      </c>
      <c r="B107" t="e">
        <f t="shared" si="2"/>
        <v>#N/A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5" x14ac:dyDescent="0.25">
      <c r="A108" s="310">
        <v>273035</v>
      </c>
      <c r="B108" t="str">
        <f t="shared" si="2"/>
        <v>SEVROLL 02449 angle 10x18mm 3m silver</v>
      </c>
      <c r="C108" s="185">
        <f t="shared" si="3"/>
        <v>5.6319999999999997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2271.3912799999998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5" x14ac:dyDescent="0.25">
      <c r="A109" s="310">
        <v>349726</v>
      </c>
      <c r="B109" t="str">
        <f t="shared" si="2"/>
        <v>SEVROLL 04484 Blue-C bottom line 2m silver</v>
      </c>
      <c r="C109" s="185">
        <f t="shared" si="3"/>
        <v>6.1820000000000004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2825.28784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5" x14ac:dyDescent="0.25">
      <c r="A110" s="310">
        <v>349810</v>
      </c>
      <c r="B110" t="str">
        <f t="shared" si="2"/>
        <v>SEVROLL 04495 Blue-V bottom line 1.5m silver</v>
      </c>
      <c r="C110" s="185">
        <f t="shared" si="3"/>
        <v>6.1159999999999997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2465.51314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5" x14ac:dyDescent="0.25">
      <c r="A111" s="310">
        <v>89103</v>
      </c>
      <c r="B111" t="str">
        <f t="shared" si="2"/>
        <v>SEVROLL 00490 Focus 18mm mounting bar 2.7m silver</v>
      </c>
      <c r="C111" s="185">
        <f t="shared" si="3"/>
        <v>6.27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2696.62887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5" x14ac:dyDescent="0.25">
      <c r="A112" s="310">
        <v>223393</v>
      </c>
      <c r="B112" t="str">
        <f t="shared" si="2"/>
        <v>SEVROLL 03463 angle bracket K2 2.35m black brushed</v>
      </c>
      <c r="C112" s="185">
        <f t="shared" si="3"/>
        <v>6.0279999999999996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2696.62887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5" x14ac:dyDescent="0.25">
      <c r="A113" s="310">
        <v>223330</v>
      </c>
      <c r="B113" t="str">
        <f t="shared" si="2"/>
        <v>SEVROLL 03460 angle bracket K2 2.35 m olive dark brushed</v>
      </c>
      <c r="C113" s="185">
        <f t="shared" si="3"/>
        <v>6.0279999999999996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2696.62887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5" x14ac:dyDescent="0.25">
      <c r="A114" s="310">
        <v>360760</v>
      </c>
      <c r="B114" t="str">
        <f t="shared" si="2"/>
        <v>SEVROLL 04153 "U" profile for laminate 18mm 3m white gloss</v>
      </c>
      <c r="C114" s="185">
        <f t="shared" si="3"/>
        <v>6.5339999999999998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2468.4526700000001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5" x14ac:dyDescent="0.25">
      <c r="A115" s="310">
        <v>228201</v>
      </c>
      <c r="B115" t="str">
        <f t="shared" si="2"/>
        <v>SEVROLL 04607 Beta 16mm mounting bar 2.70m silver</v>
      </c>
      <c r="C115" s="185">
        <f t="shared" si="3"/>
        <v>6.9960000000000004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3132.2380699999999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5" x14ac:dyDescent="0.25">
      <c r="A116" s="310">
        <v>245814</v>
      </c>
      <c r="B116" t="str">
        <f t="shared" si="2"/>
        <v>SEVROLL 04569 Focus II 16mm mounting bar 2.7m silver</v>
      </c>
      <c r="C116" s="185">
        <f t="shared" si="3"/>
        <v>7.3920000000000003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3308.5562300000001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5" x14ac:dyDescent="0.25">
      <c r="A117" s="310">
        <v>345413</v>
      </c>
      <c r="B117" t="str">
        <f t="shared" si="2"/>
        <v>SEVROLL 04315 mask Elegant II 3m white gloss</v>
      </c>
      <c r="C117" s="185">
        <f t="shared" si="3"/>
        <v>5.7640000000000002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2343.9929499999998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5" x14ac:dyDescent="0.25">
      <c r="A118" s="310">
        <v>349812</v>
      </c>
      <c r="B118" t="str">
        <f t="shared" si="2"/>
        <v>SEVROLL 04489 Blue-V bottom line 1.5m olive</v>
      </c>
      <c r="C118" s="185">
        <f t="shared" si="3"/>
        <v>6.8419999999999996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3079.2461400000002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5" x14ac:dyDescent="0.25">
      <c r="A119" s="310">
        <v>191701</v>
      </c>
      <c r="B119" t="str">
        <f t="shared" si="2"/>
        <v>SEVROLL 02935-Y angle bracket K2 Decor 2.35m brushed olive</v>
      </c>
      <c r="C119" s="185">
        <f t="shared" si="3"/>
        <v>6.0279999999999996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2696.62887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5" x14ac:dyDescent="0.25">
      <c r="A120" s="310">
        <v>130612</v>
      </c>
      <c r="B120" t="str">
        <f t="shared" si="2"/>
        <v>SEVROLL 00691 connecting strip T04 3m silver</v>
      </c>
      <c r="C120" s="185">
        <f t="shared" si="3"/>
        <v>6.38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2862.5754299999999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5" x14ac:dyDescent="0.25">
      <c r="A121" s="310">
        <v>349859</v>
      </c>
      <c r="B121" t="str">
        <f t="shared" si="2"/>
        <v>SEVROLL 04478 Blue-C lower line 2m olive</v>
      </c>
      <c r="C121" s="185">
        <f t="shared" si="3"/>
        <v>6.9080000000000004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>
        <v>224.80444</v>
      </c>
      <c r="I121" s="460">
        <v>8.1710999999999991</v>
      </c>
      <c r="J121" s="460">
        <v>31.33832</v>
      </c>
      <c r="K121" s="460">
        <v>3322.6228500000002</v>
      </c>
      <c r="L121" s="459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5" x14ac:dyDescent="0.25">
      <c r="A122" s="310">
        <v>213977</v>
      </c>
      <c r="B122" t="str">
        <f t="shared" si="2"/>
        <v>SEVROLL 04611 Beta 18mm mounting rail 2.70m silver</v>
      </c>
      <c r="C122" s="185">
        <f t="shared" si="3"/>
        <v>6.9960000000000004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3049.2647999999999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5" x14ac:dyDescent="0.25">
      <c r="A123" s="310">
        <v>89058</v>
      </c>
      <c r="B123" t="str">
        <f t="shared" si="2"/>
        <v>SEVROLL 00071 angle K2 Decor 3m olive</v>
      </c>
      <c r="C123" s="185">
        <f t="shared" si="3"/>
        <v>6.5780000000000003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3018.1499800000001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5" x14ac:dyDescent="0.25">
      <c r="A124" s="310">
        <v>89056</v>
      </c>
      <c r="B124" t="str">
        <f t="shared" si="2"/>
        <v>SEVROLL 00080 angle K2 Decor 3m silver</v>
      </c>
      <c r="C124" s="185">
        <f t="shared" si="3"/>
        <v>5.6980000000000004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2426.9658300000001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5" x14ac:dyDescent="0.25">
      <c r="A125" s="310">
        <v>245815</v>
      </c>
      <c r="B125" t="str">
        <f t="shared" si="2"/>
        <v>SEVROLL 04572 Focus II 18mm mounting bar 2.7m silver</v>
      </c>
      <c r="C125" s="185">
        <f t="shared" si="3"/>
        <v>7.3920000000000003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3308.5562300000001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5" x14ac:dyDescent="0.25">
      <c r="A126" s="310">
        <v>89152</v>
      </c>
      <c r="B126" t="str">
        <f t="shared" si="2"/>
        <v>SEVROLL 01120 Micra upper/lower guide 3m silver anodized</v>
      </c>
      <c r="C126" s="185">
        <f t="shared" si="3"/>
        <v>5.5659999999999998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2364.7361799999999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5" x14ac:dyDescent="0.25">
      <c r="A127" s="310">
        <v>89277</v>
      </c>
      <c r="B127" t="e">
        <f t="shared" si="2"/>
        <v>#N/A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5" x14ac:dyDescent="0.25">
      <c r="A128" s="310">
        <v>134300</v>
      </c>
      <c r="B128" t="str">
        <f t="shared" si="2"/>
        <v>SEVROLL 02293 decorative strip S20 3m silver</v>
      </c>
      <c r="C128" s="185">
        <f t="shared" si="3"/>
        <v>5.83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2478.8242700000001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5" x14ac:dyDescent="0.25">
      <c r="A129" s="313">
        <v>252423</v>
      </c>
      <c r="B129" t="str">
        <f t="shared" si="2"/>
        <v>SEVROLL 02579 Hide N bottom line 1.7m silver</v>
      </c>
      <c r="C129" s="185">
        <f t="shared" si="3"/>
        <v>6.7539999999999996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2791.5274800000002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5" x14ac:dyDescent="0.25">
      <c r="A130" s="313">
        <v>308671</v>
      </c>
      <c r="B130" t="str">
        <f t="shared" si="2"/>
        <v>SEVROLL 01979 Hide M bottom line 2.35m silver</v>
      </c>
      <c r="C130" s="185">
        <f t="shared" si="3"/>
        <v>6.4240000000000004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>
        <v>181.44465</v>
      </c>
      <c r="I130" s="460">
        <v>6.8439399999999999</v>
      </c>
      <c r="J130" s="460">
        <v>23.349630000000001</v>
      </c>
      <c r="K130" s="460">
        <v>2650.43923</v>
      </c>
      <c r="L130" s="459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5" x14ac:dyDescent="0.25">
      <c r="A131" s="310">
        <v>89093</v>
      </c>
      <c r="B131" t="str">
        <f t="shared" si="2"/>
        <v>SEVROLL 00482 Focus 16mm mounting bar 2.7m olive</v>
      </c>
      <c r="C131" s="185">
        <f t="shared" si="3"/>
        <v>7.4359999999999999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3370.7863000000002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5" x14ac:dyDescent="0.25">
      <c r="A132" s="310">
        <v>163123</v>
      </c>
      <c r="B132" t="str">
        <f t="shared" ref="B132:B195" si="4">IF($A$2=1,D132,IF($A$2=2,F132,IF($A$2=3,G132,IF($A$2=4,E132,IF($A$2&gt;4,P132,"zadat jazyk")))))</f>
        <v>SEVROLL 02865 Doubler II mask 2.35m silver</v>
      </c>
      <c r="C132" s="185">
        <f t="shared" ref="C132:C195" si="5">IF($A$2=1,H132,IF($A$2=2,I132,IF($A$2=3,J132,IF($A$2=4,K132,IF($A$2&gt;4,O132,"zadat jazyk")))))</f>
        <v>6.0720000000000001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2582.5407799999998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5" x14ac:dyDescent="0.25">
      <c r="A133" s="310">
        <v>89016</v>
      </c>
      <c r="B133" t="str">
        <f t="shared" si="4"/>
        <v>SEVROLL 00036 profile "U" Decor 18mm 3m silver</v>
      </c>
      <c r="C133" s="185">
        <f t="shared" si="5"/>
        <v>6.3360000000000003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2841.8317999999999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5" x14ac:dyDescent="0.25">
      <c r="A134" s="310">
        <v>229441</v>
      </c>
      <c r="B134" t="str">
        <f t="shared" si="4"/>
        <v>SEVROLL 10200 undercarriage WD 10C HI-TEC - 2 pcs</v>
      </c>
      <c r="C134" s="185">
        <f t="shared" si="5"/>
        <v>6.2480000000000002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2730.3893800000001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5" x14ac:dyDescent="0.25">
      <c r="A135" s="310">
        <v>162316</v>
      </c>
      <c r="B135" t="str">
        <f t="shared" si="4"/>
        <v>SEVROLL 00902 First upper/lower guide 1.8m olive</v>
      </c>
      <c r="C135" s="185">
        <f t="shared" si="5"/>
        <v>7.4359999999999999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3495.24602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5" x14ac:dyDescent="0.25">
      <c r="A136" s="310">
        <v>89019</v>
      </c>
      <c r="B136" t="str">
        <f t="shared" si="4"/>
        <v>SEVROLL 00911 First upper/lower guide 1.8m silver</v>
      </c>
      <c r="C136" s="185">
        <f t="shared" si="5"/>
        <v>7.4359999999999999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3163.3533000000002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5" x14ac:dyDescent="0.25">
      <c r="A137" s="310">
        <v>224017</v>
      </c>
      <c r="B137" t="str">
        <f t="shared" si="4"/>
        <v>SEVROLL 03710 Simple bottom line 2m silver</v>
      </c>
      <c r="C137" s="185">
        <f t="shared" si="5"/>
        <v>7.4359999999999999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3121.5727900000002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5" x14ac:dyDescent="0.25">
      <c r="A138" s="310">
        <v>98092</v>
      </c>
      <c r="B138" t="str">
        <f t="shared" si="4"/>
        <v>SEVROLL 10203 Comfort upper trolley 18mm - 2 pcs</v>
      </c>
      <c r="C138" s="185">
        <f t="shared" si="5"/>
        <v>6.7759999999999998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2954.3665799999999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5" x14ac:dyDescent="0.25">
      <c r="A139" s="310">
        <v>163131</v>
      </c>
      <c r="B139" t="str">
        <f t="shared" si="4"/>
        <v>SEVROLL 02860 Doubler II mask 2.35m olive</v>
      </c>
      <c r="C139" s="185">
        <f t="shared" si="5"/>
        <v>6.6660000000000004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3142.60968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5" x14ac:dyDescent="0.25">
      <c r="A140" s="310">
        <v>98048</v>
      </c>
      <c r="B140" t="str">
        <f t="shared" si="4"/>
        <v>SEVROLL 10209 Future top carriage 10mm L+P</v>
      </c>
      <c r="C140" s="185">
        <f t="shared" si="5"/>
        <v>6.49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2837.0452300000002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5" x14ac:dyDescent="0.25">
      <c r="A141" s="310">
        <v>89251</v>
      </c>
      <c r="B141" t="str">
        <f t="shared" si="4"/>
        <v>SEVROLL 02916 upper guide rail 1.7m gold</v>
      </c>
      <c r="C141" s="185">
        <f t="shared" si="5"/>
        <v>8.14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3837.5103100000001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5" x14ac:dyDescent="0.25">
      <c r="A142" s="310">
        <v>349862</v>
      </c>
      <c r="B142" t="str">
        <f t="shared" si="4"/>
        <v>SEVROLL 04485 Blue-C lower line 2.5m silver</v>
      </c>
      <c r="C142" s="185">
        <f t="shared" si="5"/>
        <v>7.6120000000000001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>
        <v>235.54352</v>
      </c>
      <c r="I142" s="460">
        <v>8.5614399999999993</v>
      </c>
      <c r="J142" s="460">
        <v>34.783639999999998</v>
      </c>
      <c r="K142" s="460">
        <v>3481.3470900000002</v>
      </c>
      <c r="L142" s="459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5" x14ac:dyDescent="0.25">
      <c r="A143" s="310">
        <v>102833</v>
      </c>
      <c r="B143" t="e">
        <f t="shared" si="4"/>
        <v>#N/A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5" x14ac:dyDescent="0.25">
      <c r="A144" s="310">
        <v>135154</v>
      </c>
      <c r="B144" t="str">
        <f t="shared" si="4"/>
        <v>SEVROLL 02292 decorative strip S20 3m olive</v>
      </c>
      <c r="C144" s="185">
        <f t="shared" si="5"/>
        <v>6.4459999999999997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3038.8931899999998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5" x14ac:dyDescent="0.25">
      <c r="A145" s="310">
        <v>84395</v>
      </c>
      <c r="B145" t="str">
        <f t="shared" si="4"/>
        <v>SEVROLL 02032 profile "U" for laminate 16mm 3m olive</v>
      </c>
      <c r="C145" s="185">
        <f t="shared" si="5"/>
        <v>6.7539999999999996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3007.77835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5" x14ac:dyDescent="0.25">
      <c r="A146" s="310">
        <v>345412</v>
      </c>
      <c r="B146" t="str">
        <f t="shared" si="4"/>
        <v>SEVROLL 04355 mask Elegant II 3m black brushed</v>
      </c>
      <c r="C146" s="185">
        <f t="shared" si="5"/>
        <v>7.26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3256.6977900000002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5" x14ac:dyDescent="0.25">
      <c r="A147" s="310">
        <v>345410</v>
      </c>
      <c r="B147" t="str">
        <f t="shared" si="4"/>
        <v>SEVROLL 04350-Y mask Elegant II 3m brushed olive</v>
      </c>
      <c r="C147" s="185">
        <f t="shared" si="5"/>
        <v>7.26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3256.6977900000002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5" x14ac:dyDescent="0.25">
      <c r="A148" s="310">
        <v>345411</v>
      </c>
      <c r="B148" t="str">
        <f t="shared" si="4"/>
        <v>SEVROLL 04360 mask Elegant II 3m dark olive brushed</v>
      </c>
      <c r="C148" s="185">
        <f t="shared" si="5"/>
        <v>7.26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3256.6977900000002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5" x14ac:dyDescent="0.25">
      <c r="A149" s="310">
        <v>213978</v>
      </c>
      <c r="B149" t="str">
        <f t="shared" si="4"/>
        <v>SEVROLL 04610 Beta 18mm mounting rail 2.70m olive</v>
      </c>
      <c r="C149" s="185">
        <f t="shared" si="5"/>
        <v>8.0960000000000001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3816.7671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5" x14ac:dyDescent="0.25">
      <c r="A150" s="310">
        <v>180416</v>
      </c>
      <c r="B150" t="e">
        <f t="shared" si="4"/>
        <v>#N/A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5" x14ac:dyDescent="0.25">
      <c r="A151" s="313">
        <v>308683</v>
      </c>
      <c r="B151" t="str">
        <f t="shared" si="4"/>
        <v>SEVROLL 03978 cover profile Galaxy 1.5m silver</v>
      </c>
      <c r="C151" s="185">
        <f t="shared" si="5"/>
        <v>0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>
        <v>0</v>
      </c>
      <c r="I151" s="460">
        <v>0</v>
      </c>
      <c r="J151" s="460">
        <v>0</v>
      </c>
      <c r="K151" s="460">
        <v>0</v>
      </c>
      <c r="L151" s="459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5" x14ac:dyDescent="0.25">
      <c r="A152" s="310">
        <v>89018</v>
      </c>
      <c r="B152" t="str">
        <f t="shared" si="4"/>
        <v>SEVROLL 00035 profile "U" Decor 18mm 3m olive</v>
      </c>
      <c r="C152" s="185">
        <f t="shared" si="5"/>
        <v>7.26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3557.4756699999998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5" x14ac:dyDescent="0.25">
      <c r="A153" s="310">
        <v>212759</v>
      </c>
      <c r="B153" t="str">
        <f t="shared" si="4"/>
        <v>SEVROLL 02550 Secret Line II frame rail 18mm 2.7m silver</v>
      </c>
      <c r="C153" s="185">
        <f t="shared" si="5"/>
        <v>7.2380000000000004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3080.3800299999998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5" x14ac:dyDescent="0.25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5" x14ac:dyDescent="0.25">
      <c r="A155" s="310">
        <v>228202</v>
      </c>
      <c r="B155" t="str">
        <f t="shared" si="4"/>
        <v>SEVROLL 02780 Ergo 16 mounting bar 2.7m silver</v>
      </c>
      <c r="C155" s="185">
        <f t="shared" si="5"/>
        <v>6.9960000000000004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>
        <v>218.57187999999999</v>
      </c>
      <c r="I155" s="460">
        <v>7.8588300000000002</v>
      </c>
      <c r="J155" s="460">
        <v>33.579320000000003</v>
      </c>
      <c r="K155" s="460">
        <v>3132.2380699999999</v>
      </c>
      <c r="L155" s="459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5" x14ac:dyDescent="0.25">
      <c r="A156" s="310">
        <v>143983</v>
      </c>
      <c r="B156" t="str">
        <f t="shared" si="4"/>
        <v>SEVROLL 02777 Ergo grip bar 2.7m silver</v>
      </c>
      <c r="C156" s="185">
        <f t="shared" si="5"/>
        <v>6.9960000000000004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2995.4153099999999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5" x14ac:dyDescent="0.25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5" x14ac:dyDescent="0.25">
      <c r="A158" s="310">
        <v>284598</v>
      </c>
      <c r="B158" t="str">
        <f t="shared" si="4"/>
        <v>SEVROLL 04573 Focus II 18mm mounting bar 2.7m gold</v>
      </c>
      <c r="C158" s="185">
        <f t="shared" si="5"/>
        <v>8.9760000000000009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4231.6330699999999</v>
      </c>
      <c r="L158" s="459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5" x14ac:dyDescent="0.25">
      <c r="A159" s="310">
        <v>228219</v>
      </c>
      <c r="B159" t="e">
        <f t="shared" si="4"/>
        <v>#N/A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5" x14ac:dyDescent="0.25">
      <c r="A160" s="313">
        <v>252425</v>
      </c>
      <c r="B160" t="str">
        <f t="shared" si="4"/>
        <v>SEVROLL 20213 single profile wall bracket</v>
      </c>
      <c r="C160" s="185">
        <f t="shared" si="5"/>
        <v>6.8419999999999996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>
        <v>203.52159</v>
      </c>
      <c r="I160" s="460">
        <v>7.6766699999999997</v>
      </c>
      <c r="J160" s="460">
        <v>26.190639999999998</v>
      </c>
      <c r="K160" s="460">
        <v>2972.9264600000001</v>
      </c>
      <c r="L160" s="459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5" x14ac:dyDescent="0.25">
      <c r="A161" s="310">
        <v>224147</v>
      </c>
      <c r="B161" t="str">
        <f t="shared" si="4"/>
        <v>SEVROLL 03756 upper guide rail Simple/Blue 2m (for laminate 10mm) silver</v>
      </c>
      <c r="C161" s="185">
        <f t="shared" si="5"/>
        <v>7.524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3259.1334900000002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5" x14ac:dyDescent="0.25">
      <c r="A162" s="310">
        <v>224125</v>
      </c>
      <c r="B162" t="e">
        <f t="shared" si="4"/>
        <v>#N/A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5" x14ac:dyDescent="0.25">
      <c r="A163" s="310">
        <v>349476</v>
      </c>
      <c r="B163" t="str">
        <f t="shared" si="4"/>
        <v>SEVROLL 04496 Blue-V bottom line 2m silver</v>
      </c>
      <c r="C163" s="185">
        <f t="shared" si="5"/>
        <v>8.0299999999999994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3280.2966000000001</v>
      </c>
      <c r="L163" s="459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5" x14ac:dyDescent="0.25">
      <c r="A164" s="310">
        <v>284540</v>
      </c>
      <c r="B164" t="str">
        <f t="shared" si="4"/>
        <v>SEVROLL 10207 Maxim upper carriage 18mm asymmetrical - 2 pcs</v>
      </c>
      <c r="C164" s="185">
        <f t="shared" si="5"/>
        <v>6.4459999999999997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2774.16185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5" x14ac:dyDescent="0.25">
      <c r="A165" s="313">
        <v>96401</v>
      </c>
      <c r="B165" t="str">
        <f t="shared" si="4"/>
        <v>SEVROLL 20221 MDF insert for cover strip 2.8m</v>
      </c>
      <c r="C165" s="185">
        <f t="shared" si="5"/>
        <v>0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>
        <v>0</v>
      </c>
      <c r="I165" s="460">
        <v>0</v>
      </c>
      <c r="J165" s="460">
        <v>0</v>
      </c>
      <c r="K165" s="460">
        <v>0</v>
      </c>
      <c r="L165" s="459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5" x14ac:dyDescent="0.25">
      <c r="A166" s="310">
        <v>245816</v>
      </c>
      <c r="B166" t="str">
        <f t="shared" si="4"/>
        <v>SEVROLL 04571 Focus II 18mm mounting bar 2.7m olive</v>
      </c>
      <c r="C166" s="185">
        <f t="shared" si="5"/>
        <v>8.9760000000000009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4231.6330699999999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5" x14ac:dyDescent="0.25">
      <c r="A167" s="310">
        <v>349863</v>
      </c>
      <c r="B167" t="str">
        <f t="shared" si="4"/>
        <v>SEVROLL 04479 Blue-C lower line 2.5m olive</v>
      </c>
      <c r="C167" s="185">
        <f t="shared" si="5"/>
        <v>8.4920000000000009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>
        <v>276.35198000000003</v>
      </c>
      <c r="I167" s="460">
        <v>10.04472</v>
      </c>
      <c r="J167" s="460">
        <v>38.62227</v>
      </c>
      <c r="K167" s="460">
        <v>4084.4985000000001</v>
      </c>
      <c r="L167" s="459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5" x14ac:dyDescent="0.25">
      <c r="A168" s="310">
        <v>197745</v>
      </c>
      <c r="B168" t="str">
        <f t="shared" si="4"/>
        <v>SEVROLL 20194 Optima lower line 2m raw</v>
      </c>
      <c r="C168" s="185">
        <f t="shared" si="5"/>
        <v>7.4139999999999997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3318.9278399999998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5" x14ac:dyDescent="0.25">
      <c r="A169" s="313">
        <v>308694</v>
      </c>
      <c r="B169" t="str">
        <f t="shared" si="4"/>
        <v>SEVROLL 50467 guide Galaxy B 50kg to the wall 1.5m</v>
      </c>
      <c r="C169" s="185">
        <f t="shared" si="5"/>
        <v>9.1959999999999997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3799.2991000000002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5" x14ac:dyDescent="0.25">
      <c r="A170" s="310">
        <v>278060</v>
      </c>
      <c r="B170" t="str">
        <f t="shared" si="4"/>
        <v>SEVROLL 20298 Pax profile cover (4 pcs.) silver</v>
      </c>
      <c r="C170" s="185">
        <f t="shared" si="5"/>
        <v>7.1719999999999997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2858.3762999999999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5" x14ac:dyDescent="0.25">
      <c r="A171" s="310">
        <v>288126</v>
      </c>
      <c r="B171" t="str">
        <f t="shared" si="4"/>
        <v>SEVROLL 20328 Pax adhesive handle silver</v>
      </c>
      <c r="C171" s="185">
        <f t="shared" si="5"/>
        <v>6.5119999999999996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2458.08106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5" x14ac:dyDescent="0.25">
      <c r="A172" s="310">
        <v>360719</v>
      </c>
      <c r="B172" t="str">
        <f t="shared" si="4"/>
        <v>SEVROLL 20327 Pax adhesive handle transparent</v>
      </c>
      <c r="C172" s="185">
        <f t="shared" si="5"/>
        <v>6.5119999999999996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>
        <v>193.96446</v>
      </c>
      <c r="I172" s="460">
        <v>6.9740599999999997</v>
      </c>
      <c r="J172" s="460">
        <v>24.255600000000001</v>
      </c>
      <c r="K172" s="460">
        <v>2779.6021500000002</v>
      </c>
      <c r="L172" s="459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5" x14ac:dyDescent="0.25">
      <c r="A173" s="310">
        <v>284976</v>
      </c>
      <c r="B173" t="e">
        <f t="shared" si="4"/>
        <v>#N/A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5" x14ac:dyDescent="0.25">
      <c r="A174" s="310">
        <v>84410</v>
      </c>
      <c r="B174" t="str">
        <f t="shared" si="4"/>
        <v>SEVROLL 04591 Gemini II bottom line 1.7m silver</v>
      </c>
      <c r="C174" s="185">
        <f t="shared" si="5"/>
        <v>7.9859999999999998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3600.4495400000001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5" x14ac:dyDescent="0.25">
      <c r="A175" s="310">
        <v>234761</v>
      </c>
      <c r="B175" t="e">
        <f t="shared" si="4"/>
        <v>#N/A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5" x14ac:dyDescent="0.25">
      <c r="A176" s="310">
        <v>346117</v>
      </c>
      <c r="B176" t="str">
        <f t="shared" si="4"/>
        <v>SEVROLL 04316 mask Elegant II 4.05m white gloss</v>
      </c>
      <c r="C176" s="185">
        <f t="shared" si="5"/>
        <v>7.7880000000000003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3163.3533000000002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5" x14ac:dyDescent="0.25">
      <c r="A177" s="310">
        <v>229439</v>
      </c>
      <c r="B177" t="str">
        <f t="shared" si="4"/>
        <v>SEVROLL 10208 Maxim upper carriage 18mm - 2 pcs</v>
      </c>
      <c r="C177" s="185">
        <f t="shared" si="5"/>
        <v>6.4459999999999997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2774.16185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5" x14ac:dyDescent="0.25">
      <c r="A178" s="310">
        <v>229443</v>
      </c>
      <c r="B178" t="str">
        <f t="shared" si="4"/>
        <v>SEVROLL 10206 Maxim board upper carriage 18mm - 2 pcs</v>
      </c>
      <c r="C178" s="185">
        <f t="shared" si="5"/>
        <v>6.4459999999999997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>
        <v>199.57113000000001</v>
      </c>
      <c r="I178" s="460">
        <v>7.1822600000000003</v>
      </c>
      <c r="J178" s="460">
        <v>24.2668</v>
      </c>
      <c r="K178" s="460">
        <v>2774.16185</v>
      </c>
      <c r="L178" s="459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5" x14ac:dyDescent="0.25">
      <c r="A179" s="310">
        <v>135506</v>
      </c>
      <c r="B179" t="str">
        <f t="shared" si="4"/>
        <v>SEVROLL 04546 Factor II 16mm mounting rail 2.7m silver</v>
      </c>
      <c r="C179" s="185">
        <f t="shared" si="5"/>
        <v>9.4320000000000004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>
        <v>284.43295000000001</v>
      </c>
      <c r="I179" s="460">
        <v>10.22688</v>
      </c>
      <c r="J179" s="460">
        <v>72.593400000000003</v>
      </c>
      <c r="K179" s="460">
        <v>4076.0581499999998</v>
      </c>
      <c r="L179" s="459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5" x14ac:dyDescent="0.25">
      <c r="A180" s="310">
        <v>238033</v>
      </c>
      <c r="B180" t="e">
        <f t="shared" si="4"/>
        <v>#N/A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5" x14ac:dyDescent="0.25">
      <c r="A181" s="310">
        <v>223331</v>
      </c>
      <c r="B181" t="str">
        <f t="shared" si="4"/>
        <v>SEVROLL 03461 angle bracket K2 3m brushed dark olive</v>
      </c>
      <c r="C181" s="185">
        <f t="shared" si="5"/>
        <v>7.968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3443.3875499999999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5" x14ac:dyDescent="0.25">
      <c r="A182" s="310">
        <v>212760</v>
      </c>
      <c r="B182" t="str">
        <f t="shared" si="4"/>
        <v>SEVROLL 01598 Slim Line II frame rail 18mm 2.7m silver</v>
      </c>
      <c r="C182" s="185">
        <f t="shared" si="5"/>
        <v>8.1839999999999993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3474.50279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5" x14ac:dyDescent="0.25">
      <c r="A183" s="310">
        <v>234762</v>
      </c>
      <c r="B183" t="str">
        <f t="shared" si="4"/>
        <v>SEVROLL 03934 connecting rail H08/16 3m olive</v>
      </c>
      <c r="C183" s="185">
        <f t="shared" si="5"/>
        <v>0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>
        <v>0</v>
      </c>
      <c r="I183" s="460">
        <v>0</v>
      </c>
      <c r="J183" s="460">
        <v>33.774619999999999</v>
      </c>
      <c r="K183" s="460">
        <v>0</v>
      </c>
      <c r="L183" s="459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5" x14ac:dyDescent="0.25">
      <c r="A184" s="310">
        <v>135151</v>
      </c>
      <c r="B184" t="str">
        <f t="shared" si="4"/>
        <v>SEVROLL 01877 connecting rail H08/18 3m olive</v>
      </c>
      <c r="C184" s="185">
        <f t="shared" si="5"/>
        <v>9.1080000000000005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4293.8627500000002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5" x14ac:dyDescent="0.25">
      <c r="A185" s="310">
        <v>349809</v>
      </c>
      <c r="B185" t="str">
        <f t="shared" si="4"/>
        <v>SEVROLL 04490 Blue-V bottom line 2m olive</v>
      </c>
      <c r="C185" s="185">
        <f t="shared" si="5"/>
        <v>9.0640000000000001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4105.6616400000003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5" x14ac:dyDescent="0.25">
      <c r="A186" s="310">
        <v>89013</v>
      </c>
      <c r="B186" t="str">
        <f t="shared" si="4"/>
        <v>SEVROLL 01373 connecting rail T Decor 3m silver</v>
      </c>
      <c r="C186" s="185">
        <f t="shared" si="5"/>
        <v>8.734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3713.05062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5" x14ac:dyDescent="0.25">
      <c r="A187" s="310">
        <v>349864</v>
      </c>
      <c r="B187" t="str">
        <f t="shared" si="4"/>
        <v>SEVROLL 04486 Blue-C lower line 3m silver</v>
      </c>
      <c r="C187" s="185">
        <f t="shared" si="5"/>
        <v>8.9320000000000004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4084.4985000000001</v>
      </c>
      <c r="L187" s="459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5" x14ac:dyDescent="0.25">
      <c r="A188" s="310">
        <v>229442</v>
      </c>
      <c r="B188" t="str">
        <f t="shared" si="4"/>
        <v>SEVROLL 10205 Master upper trolley 10mm - 2 pcs</v>
      </c>
      <c r="C188" s="185">
        <f t="shared" si="5"/>
        <v>6.7539999999999996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3114.3501299999998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5" x14ac:dyDescent="0.25">
      <c r="A189" s="310">
        <v>143984</v>
      </c>
      <c r="B189" t="str">
        <f t="shared" si="4"/>
        <v>SEVROLL 02776 Ergo grab rail 2.7m olive</v>
      </c>
      <c r="C189" s="185">
        <f t="shared" si="5"/>
        <v>8.8659999999999997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3997.1932900000002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5" x14ac:dyDescent="0.25">
      <c r="A190" s="310">
        <v>135149</v>
      </c>
      <c r="B190" t="str">
        <f t="shared" si="4"/>
        <v>SEVROLL 01710 connecting rail H04/18 3m silver</v>
      </c>
      <c r="C190" s="185">
        <f t="shared" si="5"/>
        <v>7.9859999999999998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3401.9011099999998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5" x14ac:dyDescent="0.25">
      <c r="A191" s="310">
        <v>135152</v>
      </c>
      <c r="B191" t="str">
        <f t="shared" si="4"/>
        <v>SEVROLL 00199 connecting strip H08/18 3m silver</v>
      </c>
      <c r="C191" s="185">
        <f t="shared" si="5"/>
        <v>8.2720000000000002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3515.9892300000001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5" x14ac:dyDescent="0.25">
      <c r="A192" s="310">
        <v>163125</v>
      </c>
      <c r="B192" t="str">
        <f t="shared" si="4"/>
        <v>SEVROLL 163125 Doubler II mask 3m silver</v>
      </c>
      <c r="C192" s="185">
        <f t="shared" si="5"/>
        <v>7.7439999999999998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3287.8130200000001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5" x14ac:dyDescent="0.25">
      <c r="A193" s="310">
        <v>135136</v>
      </c>
      <c r="B193" t="str">
        <f t="shared" si="4"/>
        <v>SEVROLL 05546 Factor II 18mm mounting bar 2.7m silver</v>
      </c>
      <c r="C193" s="185">
        <f t="shared" si="5"/>
        <v>9.7460000000000004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4148.6598199999999</v>
      </c>
      <c r="L193" s="459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5" x14ac:dyDescent="0.25">
      <c r="A194" s="310">
        <v>224018</v>
      </c>
      <c r="B194" t="str">
        <f t="shared" si="4"/>
        <v>SEVROLL 03728 Simple bottom line 2.5m silver</v>
      </c>
      <c r="C194" s="185">
        <f t="shared" si="5"/>
        <v>9.218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3872.8664600000002</v>
      </c>
      <c r="L194" s="459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5" x14ac:dyDescent="0.25">
      <c r="A195" s="310">
        <v>223394</v>
      </c>
      <c r="B195" t="str">
        <f t="shared" si="4"/>
        <v>SEVROLL 03464 angle K2 3m black brushed</v>
      </c>
      <c r="C195" s="185">
        <f t="shared" si="5"/>
        <v>7.968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3443.3875499999999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5" x14ac:dyDescent="0.25">
      <c r="A196" s="310">
        <v>191702</v>
      </c>
      <c r="B196" t="str">
        <f t="shared" ref="B196:B259" si="6">IF($A$2=1,D196,IF($A$2=2,F196,IF($A$2=3,G196,IF($A$2=4,E196,IF($A$2&gt;4,P196,"zadat jazyk")))))</f>
        <v>SEVROLL 02936-Y angle K2 Decor 3m brushed olive</v>
      </c>
      <c r="C196" s="185">
        <f t="shared" ref="C196:C259" si="7">IF($A$2=1,H196,IF($A$2=2,I196,IF($A$2=3,J196,IF($A$2=4,K196,IF($A$2&gt;4,O196,"zadat jazyk")))))</f>
        <v>7.968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3443.3875499999999</v>
      </c>
      <c r="L196" s="459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5" x14ac:dyDescent="0.25">
      <c r="A197" s="313">
        <v>213609</v>
      </c>
      <c r="B197" t="str">
        <f t="shared" si="6"/>
        <v>SEVROLL 01980 Hide M bottom line 3m silver</v>
      </c>
      <c r="C197" s="185">
        <f t="shared" si="7"/>
        <v>8.2059999999999995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3386.1127700000002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5" x14ac:dyDescent="0.25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5" x14ac:dyDescent="0.25">
      <c r="A199" s="313">
        <v>189177</v>
      </c>
      <c r="B199" t="str">
        <f t="shared" si="6"/>
        <v>SEVROLL 02580 Hide N bottom line 2.35m silver</v>
      </c>
      <c r="C199" s="185">
        <f t="shared" si="7"/>
        <v>9.24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3859.7651500000002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5" x14ac:dyDescent="0.25">
      <c r="A200" s="310">
        <v>224148</v>
      </c>
      <c r="B200" t="str">
        <f t="shared" si="6"/>
        <v>SEVROLL 03757 upper guide rail Simple/Blue 2.5m (for laminate 10mm) silver</v>
      </c>
      <c r="C200" s="185">
        <f t="shared" si="7"/>
        <v>9.3719999999999999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>
        <v>275.63605000000001</v>
      </c>
      <c r="I200" s="460">
        <v>10.018700000000001</v>
      </c>
      <c r="J200" s="460">
        <v>38.008719999999997</v>
      </c>
      <c r="K200" s="460">
        <v>4073.9169499999998</v>
      </c>
      <c r="L200" s="459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5" x14ac:dyDescent="0.25">
      <c r="A201" s="310">
        <v>224152</v>
      </c>
      <c r="B201" t="str">
        <f t="shared" si="6"/>
        <v>SEVROLL 03746 lower cover strip Simple/Blue 1.5m (for laminate 10mm) silver</v>
      </c>
      <c r="C201" s="185">
        <f t="shared" si="7"/>
        <v>8.9320000000000004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4084.4985000000001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5" x14ac:dyDescent="0.25">
      <c r="A202" s="310">
        <v>163132</v>
      </c>
      <c r="B202" t="str">
        <f t="shared" si="6"/>
        <v>SEVROLL 02861 Doubler II mask 3m olive</v>
      </c>
      <c r="C202" s="185">
        <f t="shared" si="7"/>
        <v>8.5139999999999993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4013.8284699999999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5" x14ac:dyDescent="0.25">
      <c r="A203" s="310">
        <v>349813</v>
      </c>
      <c r="B203" t="str">
        <f t="shared" si="6"/>
        <v>SEVROLL 04497 Blue-V bottom line 2.5m silver</v>
      </c>
      <c r="C203" s="185">
        <f t="shared" si="7"/>
        <v>9.9220000000000006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4105.6616400000003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5" x14ac:dyDescent="0.25">
      <c r="A204" s="310">
        <v>308635</v>
      </c>
      <c r="B204" t="str">
        <f t="shared" si="6"/>
        <v>SEVROLL 20264-SV shock absorber Mini SV-60 (40 - 60kg)</v>
      </c>
      <c r="C204" s="185">
        <f t="shared" si="7"/>
        <v>8.9540000000000006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3924.9345899999998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5" x14ac:dyDescent="0.25">
      <c r="A205" s="310">
        <v>228213</v>
      </c>
      <c r="B205" t="e">
        <f t="shared" si="6"/>
        <v>#N/A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5" x14ac:dyDescent="0.25">
      <c r="A206" s="313">
        <v>223405</v>
      </c>
      <c r="B206" t="str">
        <f t="shared" si="6"/>
        <v>SEVROLL 01992 Hide M lower line 3m olive</v>
      </c>
      <c r="C206" s="185">
        <f t="shared" si="7"/>
        <v>9.0419999999999998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4111.7082499999997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5" x14ac:dyDescent="0.25">
      <c r="A207" s="310">
        <v>349865</v>
      </c>
      <c r="B207" t="str">
        <f t="shared" si="6"/>
        <v>SEVROLL 04480 Blue-C lower line 3m olive</v>
      </c>
      <c r="C207" s="185">
        <f t="shared" si="7"/>
        <v>10.119999999999999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>
        <v>329.33136999999999</v>
      </c>
      <c r="I207" s="460">
        <v>11.9704</v>
      </c>
      <c r="J207" s="460">
        <v>45.780369999999998</v>
      </c>
      <c r="K207" s="460">
        <v>4867.5369000000001</v>
      </c>
      <c r="L207" s="459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5" x14ac:dyDescent="0.25">
      <c r="A208" s="310">
        <v>346115</v>
      </c>
      <c r="B208" t="str">
        <f t="shared" si="6"/>
        <v>SEVROLL 04361 mask Elegant II 4.05m olive dark brushed</v>
      </c>
      <c r="C208" s="185">
        <f t="shared" si="7"/>
        <v>9.8119999999999994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4397.5792300000003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5" x14ac:dyDescent="0.25">
      <c r="A209" s="310">
        <v>308687</v>
      </c>
      <c r="B209" t="str">
        <f t="shared" si="6"/>
        <v>SEVROLL 03806 Fala mounting bar 10mm 2.5m silver</v>
      </c>
      <c r="C209" s="185">
        <f t="shared" si="7"/>
        <v>8.6240000000000006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>
        <v>266.32884000000001</v>
      </c>
      <c r="I209" s="460">
        <v>9.6804100000000002</v>
      </c>
      <c r="J209" s="460">
        <v>42.051870000000001</v>
      </c>
      <c r="K209" s="460">
        <v>3936.3558400000002</v>
      </c>
      <c r="L209" s="459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5" x14ac:dyDescent="0.25">
      <c r="A210" s="310">
        <v>308631</v>
      </c>
      <c r="B210" t="str">
        <f t="shared" si="6"/>
        <v>SEVROLL 20252 wedge for laminate thickness 2mm (100 pcs)</v>
      </c>
      <c r="C210" s="185">
        <f t="shared" si="7"/>
        <v>7.8319999999999999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3505.61762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5" x14ac:dyDescent="0.25">
      <c r="A211" s="310">
        <v>308640</v>
      </c>
      <c r="B211" t="str">
        <f t="shared" si="6"/>
        <v>SEVROLL 03900 decorative strip S18 with glue 3m silver</v>
      </c>
      <c r="C211" s="185">
        <f t="shared" si="7"/>
        <v>8.8879999999999999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4584.2690199999997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5" x14ac:dyDescent="0.25">
      <c r="A212" s="310">
        <v>197746</v>
      </c>
      <c r="B212" t="str">
        <f t="shared" si="6"/>
        <v>SEVROLL 20214 Optima lower line 2.4m raw</v>
      </c>
      <c r="C212" s="185">
        <f t="shared" si="7"/>
        <v>8.8879999999999999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>
        <v>277.91921000000002</v>
      </c>
      <c r="I212" s="460">
        <v>9.99268</v>
      </c>
      <c r="J212" s="460">
        <v>34.362279999999998</v>
      </c>
      <c r="K212" s="460">
        <v>3982.71326</v>
      </c>
      <c r="L212" s="459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5" x14ac:dyDescent="0.25">
      <c r="A213" s="310">
        <v>130994</v>
      </c>
      <c r="B213" t="str">
        <f t="shared" si="6"/>
        <v>SEVROLL 01711 connecting rail H04/18 3m olive</v>
      </c>
      <c r="C213" s="185">
        <f t="shared" si="7"/>
        <v>8.7780000000000005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4138.2881900000002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5" x14ac:dyDescent="0.25">
      <c r="A214" s="310">
        <v>224155</v>
      </c>
      <c r="B214" t="e">
        <f t="shared" si="6"/>
        <v>#N/A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5" x14ac:dyDescent="0.25">
      <c r="A215" s="310">
        <v>284529</v>
      </c>
      <c r="B215" t="str">
        <f t="shared" si="6"/>
        <v>SEVROLL 20299 Pax profile cover (4 pcs) white gloss</v>
      </c>
      <c r="C215" s="185">
        <f t="shared" si="7"/>
        <v>9.3059999999999992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3711.62293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5" x14ac:dyDescent="0.25">
      <c r="A216" s="310">
        <v>132956</v>
      </c>
      <c r="B216" t="str">
        <f t="shared" si="6"/>
        <v>SEVROLL 10093-SV undercarriage WD10 V Duo 60kg</v>
      </c>
      <c r="C216" s="185">
        <f t="shared" si="7"/>
        <v>0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>
        <v>0</v>
      </c>
      <c r="I216" s="460">
        <v>0</v>
      </c>
      <c r="J216" s="460">
        <v>0</v>
      </c>
      <c r="K216" s="460">
        <v>0</v>
      </c>
      <c r="L216" s="459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5" x14ac:dyDescent="0.25">
      <c r="A217" s="310">
        <v>135505</v>
      </c>
      <c r="B217" t="str">
        <f t="shared" si="6"/>
        <v>SEVROLL 04545 Factor II 16mm mounting rail 2.7m olive</v>
      </c>
      <c r="C217" s="185">
        <f t="shared" si="7"/>
        <v>11.651999999999999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>
        <v>355.36025999999998</v>
      </c>
      <c r="I217" s="460">
        <v>12.777100000000001</v>
      </c>
      <c r="J217" s="460">
        <v>79.866</v>
      </c>
      <c r="K217" s="460">
        <v>5092.4798700000001</v>
      </c>
      <c r="L217" s="459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5" x14ac:dyDescent="0.25">
      <c r="A218" s="310">
        <v>135504</v>
      </c>
      <c r="B218" t="e">
        <f t="shared" si="6"/>
        <v>#N/A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5" x14ac:dyDescent="0.25">
      <c r="A219" s="310">
        <v>224010</v>
      </c>
      <c r="B219" t="str">
        <f t="shared" si="6"/>
        <v>SEVROLL 03715 Simple overhead line 1.5m silver</v>
      </c>
      <c r="C219" s="185">
        <f t="shared" si="7"/>
        <v>10.538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5" x14ac:dyDescent="0.25">
      <c r="A220" s="310">
        <v>308647</v>
      </c>
      <c r="B220" t="str">
        <f t="shared" si="6"/>
        <v>SEVROLL 04586 Gemini II bottom line 1.7m olive</v>
      </c>
      <c r="C220" s="185">
        <f t="shared" si="7"/>
        <v>9.5920000000000005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4262.74791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5" x14ac:dyDescent="0.25">
      <c r="A221" s="310">
        <v>346116</v>
      </c>
      <c r="B221" t="str">
        <f t="shared" si="6"/>
        <v>SEVROLL 04356 mask Elegant II 4.05m black brushed</v>
      </c>
      <c r="C221" s="185">
        <f t="shared" si="7"/>
        <v>9.8119999999999994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4397.5792300000003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5" x14ac:dyDescent="0.25">
      <c r="A222" s="310">
        <v>346114</v>
      </c>
      <c r="B222" t="str">
        <f t="shared" si="6"/>
        <v>SEVROLL 04351-Y mask Elegant II 4.05m brushed olive</v>
      </c>
      <c r="C222" s="185">
        <f t="shared" si="7"/>
        <v>9.8119999999999994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4397.5792300000003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5" x14ac:dyDescent="0.25">
      <c r="A223" s="313">
        <v>279094</v>
      </c>
      <c r="B223" t="str">
        <f t="shared" si="6"/>
        <v>SEVROLL 03979 cover profile Galaxy 2m</v>
      </c>
      <c r="C223" s="185">
        <f t="shared" si="7"/>
        <v>10.846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4484.5838599999997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5" x14ac:dyDescent="0.25">
      <c r="A224" s="310">
        <v>288125</v>
      </c>
      <c r="B224" t="str">
        <f t="shared" si="6"/>
        <v>SEVROLL 20329 Pax adhesive handle white gloss</v>
      </c>
      <c r="C224" s="185">
        <f t="shared" si="7"/>
        <v>8.4700000000000006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3194.4681399999999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5" x14ac:dyDescent="0.25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5" x14ac:dyDescent="0.25">
      <c r="A226" s="310">
        <v>349811</v>
      </c>
      <c r="B226" t="str">
        <f t="shared" si="6"/>
        <v>SEVROLL 04491 Blue-V bottom line 2.5m olive</v>
      </c>
      <c r="C226" s="185">
        <f t="shared" si="7"/>
        <v>11.22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5121.4951899999996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5" x14ac:dyDescent="0.25">
      <c r="A227" s="310">
        <v>308690</v>
      </c>
      <c r="B227" t="e">
        <f t="shared" si="6"/>
        <v>#N/A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5" x14ac:dyDescent="0.25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5" x14ac:dyDescent="0.25">
      <c r="A229" s="310">
        <v>224127</v>
      </c>
      <c r="B229" t="e">
        <f t="shared" si="6"/>
        <v>#N/A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5" x14ac:dyDescent="0.25">
      <c r="A230" s="310">
        <v>89188</v>
      </c>
      <c r="B230" t="str">
        <f t="shared" si="6"/>
        <v>SEVROLL 00706 connecting rail "T" 3m silver</v>
      </c>
      <c r="C230" s="185">
        <f t="shared" si="7"/>
        <v>9.02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3847.8819400000002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5" x14ac:dyDescent="0.25">
      <c r="A231" s="310">
        <v>135503</v>
      </c>
      <c r="B231" t="str">
        <f t="shared" si="6"/>
        <v>SEVROLL 05545 Factor II 18mm mounting rail 2.7m olive</v>
      </c>
      <c r="C231" s="185">
        <f t="shared" si="7"/>
        <v>11.651999999999999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5040.6218200000003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5" x14ac:dyDescent="0.25">
      <c r="A232" s="310">
        <v>224019</v>
      </c>
      <c r="B232" t="str">
        <f t="shared" si="6"/>
        <v>SEVROLL 03427 Simple bottom line 3m silver</v>
      </c>
      <c r="C232" s="185">
        <f t="shared" si="7"/>
        <v>10.846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4560.6704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5" x14ac:dyDescent="0.25">
      <c r="A233" s="310">
        <v>180326</v>
      </c>
      <c r="B233" t="e">
        <f t="shared" si="6"/>
        <v>#N/A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5" x14ac:dyDescent="0.25">
      <c r="A234" s="310">
        <v>260076</v>
      </c>
      <c r="B234" t="str">
        <f t="shared" si="6"/>
        <v>SEVROLL 02452 angle 18x18mm 3m silver</v>
      </c>
      <c r="C234" s="185">
        <f t="shared" si="7"/>
        <v>9.6140000000000008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3878.9967499999998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5" x14ac:dyDescent="0.25">
      <c r="A235" s="310">
        <v>270113</v>
      </c>
      <c r="B235" t="str">
        <f t="shared" si="6"/>
        <v>SEVROLL 02458 angle 22x22mm 3m silver</v>
      </c>
      <c r="C235" s="185">
        <f t="shared" si="7"/>
        <v>10.141999999999999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4086.4297499999998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5" x14ac:dyDescent="0.25">
      <c r="A236" s="310">
        <v>284599</v>
      </c>
      <c r="B236" t="str">
        <f t="shared" si="6"/>
        <v>SEVROLL 04163 Uno mounting rail 18mm 2.70m silver</v>
      </c>
      <c r="C236" s="185">
        <f t="shared" si="7"/>
        <v>11.154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4846.3737600000004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5" x14ac:dyDescent="0.25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5" x14ac:dyDescent="0.25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5" x14ac:dyDescent="0.25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5" x14ac:dyDescent="0.25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5" x14ac:dyDescent="0.25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5" x14ac:dyDescent="0.25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5" x14ac:dyDescent="0.25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5" x14ac:dyDescent="0.25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5" x14ac:dyDescent="0.25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5" x14ac:dyDescent="0.25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5" x14ac:dyDescent="0.25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5" x14ac:dyDescent="0.25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5" x14ac:dyDescent="0.25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5" x14ac:dyDescent="0.25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5" x14ac:dyDescent="0.25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5" x14ac:dyDescent="0.25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5" x14ac:dyDescent="0.25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5" x14ac:dyDescent="0.25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5" x14ac:dyDescent="0.25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5" x14ac:dyDescent="0.25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5" x14ac:dyDescent="0.25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5" x14ac:dyDescent="0.25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5" x14ac:dyDescent="0.25">
      <c r="A259" s="310">
        <v>102834</v>
      </c>
      <c r="B259" t="str">
        <f t="shared" si="6"/>
        <v>SEVROLL 01882 Maxim connecting rail H18 2.5m silver</v>
      </c>
      <c r="C259" s="185">
        <f t="shared" si="7"/>
        <v>9.4380000000000006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>
        <v>272.31103000000002</v>
      </c>
      <c r="I259" s="460">
        <v>10.30363</v>
      </c>
      <c r="J259" s="460">
        <v>36.509929999999997</v>
      </c>
      <c r="K259" s="460">
        <v>4046.7862500000001</v>
      </c>
      <c r="L259" s="459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5" x14ac:dyDescent="0.25">
      <c r="A260" s="310">
        <v>89187</v>
      </c>
      <c r="B260" t="str">
        <f t="shared" ref="B260:B323" si="8">IF($A$2=1,D260,IF($A$2=2,F260,IF($A$2=3,G260,IF($A$2=4,E260,IF($A$2&gt;4,P260,"zadat jazyk")))))</f>
        <v>SEVROLL 00703 connecting rail "T" 3m olive</v>
      </c>
      <c r="C260" s="185">
        <f t="shared" ref="C260:C323" si="9">IF($A$2=1,H260,IF($A$2=2,I260,IF($A$2=3,J260,IF($A$2=4,K260,IF($A$2&gt;4,O260,"zadat jazyk")))))</f>
        <v>10.032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4729.4723400000003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5" x14ac:dyDescent="0.25">
      <c r="A261" s="310">
        <v>89015</v>
      </c>
      <c r="B261" t="str">
        <f t="shared" si="8"/>
        <v>SEVROLL 01370 connecting strip T Decor 3m olive</v>
      </c>
      <c r="C261" s="185">
        <f t="shared" si="9"/>
        <v>10.119999999999999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4646.4990600000001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5" x14ac:dyDescent="0.25">
      <c r="A262" s="310">
        <v>308641</v>
      </c>
      <c r="B262" t="str">
        <f t="shared" si="8"/>
        <v>SEVROLL 03899 decorative strip S18 with glue 3m olive</v>
      </c>
      <c r="C262" s="185">
        <f t="shared" si="9"/>
        <v>10.098000000000001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5476.2310200000002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5" x14ac:dyDescent="0.25">
      <c r="A263" s="310">
        <v>223341</v>
      </c>
      <c r="B263" t="str">
        <f t="shared" si="8"/>
        <v>SEVROLL 03180-Y profile "U" 18mm 3m brushed olive</v>
      </c>
      <c r="C263" s="185">
        <f t="shared" si="9"/>
        <v>9.9220000000000006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3412.2727399999999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5" x14ac:dyDescent="0.25">
      <c r="A264" s="310">
        <v>223342</v>
      </c>
      <c r="B264" t="str">
        <f t="shared" si="8"/>
        <v>SEVROLL 03471 "U" profile for laminate 18mm 3m olive dark brushed</v>
      </c>
      <c r="C264" s="185">
        <f t="shared" si="9"/>
        <v>9.9220000000000006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3412.2727399999999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5" x14ac:dyDescent="0.25">
      <c r="A265" s="310">
        <v>224118</v>
      </c>
      <c r="B265" t="e">
        <f t="shared" si="8"/>
        <v>#N/A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5" x14ac:dyDescent="0.25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5" x14ac:dyDescent="0.25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5" x14ac:dyDescent="0.25">
      <c r="A268" s="310">
        <v>223343</v>
      </c>
      <c r="B268" t="str">
        <f t="shared" si="8"/>
        <v>SEVROLL 03472 profile "U" 18mm 3m black brushed</v>
      </c>
      <c r="C268" s="185">
        <f t="shared" si="9"/>
        <v>9.9220000000000006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3412.2727399999999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5" x14ac:dyDescent="0.25">
      <c r="A269" s="310">
        <v>162670</v>
      </c>
      <c r="B269" t="str">
        <f t="shared" si="8"/>
        <v>SEVROLL 02867 Doubler II mask 4.05m silver</v>
      </c>
      <c r="C269" s="185">
        <f t="shared" si="9"/>
        <v>10.45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4439.0660699999999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5" x14ac:dyDescent="0.25">
      <c r="A270" s="310">
        <v>349796</v>
      </c>
      <c r="B270" t="str">
        <f t="shared" si="8"/>
        <v>SEVROLL 04471 Blue upper line 1.5m silver</v>
      </c>
      <c r="C270" s="185">
        <f t="shared" si="9"/>
        <v>11.836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4602.9970499999999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5" x14ac:dyDescent="0.25">
      <c r="A271" s="310">
        <v>215234</v>
      </c>
      <c r="B271" t="str">
        <f t="shared" si="8"/>
        <v>SEVROLL 03433 Polo  handle profile, 10 mm, 2.70 m, silver</v>
      </c>
      <c r="C271" s="185">
        <f t="shared" si="9"/>
        <v>11.593999999999999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5301.3825399999996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5" x14ac:dyDescent="0.25">
      <c r="A272" s="310">
        <v>224128</v>
      </c>
      <c r="B272" t="e">
        <f t="shared" si="8"/>
        <v>#N/A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5" x14ac:dyDescent="0.25">
      <c r="A273" s="310">
        <v>351475</v>
      </c>
      <c r="B273" t="str">
        <f t="shared" si="8"/>
        <v>SEVROLL 04760 Gemini II bottom line 1.7m white gloss</v>
      </c>
      <c r="C273" s="185">
        <f t="shared" si="9"/>
        <v>11.263999999999999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>
        <v>292.39416999999997</v>
      </c>
      <c r="I273" s="460">
        <v>10.51313</v>
      </c>
      <c r="J273" s="460">
        <v>41.921999999999997</v>
      </c>
      <c r="K273" s="460">
        <v>4190.14624</v>
      </c>
      <c r="L273" s="459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5" x14ac:dyDescent="0.25">
      <c r="A274" s="310">
        <v>180411</v>
      </c>
      <c r="B274" t="e">
        <f t="shared" si="8"/>
        <v>#N/A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5" x14ac:dyDescent="0.25">
      <c r="A275" s="310">
        <v>349814</v>
      </c>
      <c r="B275" t="str">
        <f t="shared" si="8"/>
        <v>SEVROLL 04498 Blue-V bottom line 3m silver</v>
      </c>
      <c r="C275" s="185">
        <f t="shared" si="9"/>
        <v>11.77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4920.4450999999999</v>
      </c>
      <c r="L275" s="459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5" x14ac:dyDescent="0.25">
      <c r="A276" s="310">
        <v>98057</v>
      </c>
      <c r="B276" t="str">
        <f t="shared" si="8"/>
        <v>SEVROLL 04592 Gemini II bottom line 2.35m silver</v>
      </c>
      <c r="C276" s="185">
        <f t="shared" si="9"/>
        <v>11.066000000000001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4459.8092999999999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5" x14ac:dyDescent="0.25">
      <c r="A277" s="310">
        <v>349866</v>
      </c>
      <c r="B277" t="str">
        <f t="shared" si="8"/>
        <v>SEVROLL 04487 Blue-C bottom line 4m silver</v>
      </c>
      <c r="C277" s="185">
        <f t="shared" si="9"/>
        <v>11.968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5470.6883399999997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5" x14ac:dyDescent="0.25">
      <c r="A278" s="310">
        <v>215232</v>
      </c>
      <c r="B278" t="str">
        <f t="shared" si="8"/>
        <v>SEVROLL 03446 Libra grip bar 18mm 2.70m silver</v>
      </c>
      <c r="C278" s="185">
        <f t="shared" si="9"/>
        <v>12.65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5195.5664999999999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5" x14ac:dyDescent="0.25">
      <c r="A279" s="310">
        <v>190753</v>
      </c>
      <c r="B279" t="str">
        <f t="shared" si="8"/>
        <v>SEVROLL 00903 First upper/lower guide 3m olive</v>
      </c>
      <c r="C279" s="185">
        <f t="shared" si="9"/>
        <v>12.32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>
        <v>405.29887000000002</v>
      </c>
      <c r="I279" s="460">
        <v>14.572660000000001</v>
      </c>
      <c r="J279" s="460">
        <v>54.3048</v>
      </c>
      <c r="K279" s="460">
        <v>5808.12374</v>
      </c>
      <c r="L279" s="459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5" x14ac:dyDescent="0.25">
      <c r="A280" s="310">
        <v>190752</v>
      </c>
      <c r="B280" t="str">
        <f t="shared" si="8"/>
        <v>SEVROLL 00912 First upper/lower guide 3m silver</v>
      </c>
      <c r="C280" s="185">
        <f t="shared" si="9"/>
        <v>12.32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5237.6832100000001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5" x14ac:dyDescent="0.25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5" x14ac:dyDescent="0.25">
      <c r="A282" s="310">
        <v>298399</v>
      </c>
      <c r="B282" t="str">
        <f t="shared" si="8"/>
        <v>SEVROLL 02455 angle 18x36mm 3m silver</v>
      </c>
      <c r="C282" s="185">
        <f t="shared" si="9"/>
        <v>10.625999999999999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4283.4911400000001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5" x14ac:dyDescent="0.25">
      <c r="A283" s="310">
        <v>346123</v>
      </c>
      <c r="B283" t="str">
        <f t="shared" si="8"/>
        <v>SEVROLL 04317 mask Elegant II 6m white gloss</v>
      </c>
      <c r="C283" s="185">
        <f t="shared" si="9"/>
        <v>11.528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43.084800000000001</v>
      </c>
      <c r="K283" s="460">
        <v>4687.9854999999998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5" x14ac:dyDescent="0.25">
      <c r="A284" s="310">
        <v>216358</v>
      </c>
      <c r="B284" t="e">
        <f t="shared" si="8"/>
        <v>#N/A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5" x14ac:dyDescent="0.25">
      <c r="A285" s="310">
        <v>336796</v>
      </c>
      <c r="B285" t="str">
        <f t="shared" si="8"/>
        <v>SEVROLL 04447 connecting strip Simple/Blue H21 3m (for laminate 18mm) silver</v>
      </c>
      <c r="C285" s="185">
        <f t="shared" si="9"/>
        <v>10.692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4645.3233</v>
      </c>
      <c r="L285" s="459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5" x14ac:dyDescent="0.25">
      <c r="A286" s="311">
        <v>233428</v>
      </c>
      <c r="B286" t="str">
        <f t="shared" si="8"/>
        <v>Sevroll 85003 Fiona II grab rail 2.7m silver</v>
      </c>
      <c r="C286" s="185">
        <f t="shared" si="9"/>
        <v>12.254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>
        <v>364.04523</v>
      </c>
      <c r="I286" s="460">
        <v>13.089370000000001</v>
      </c>
      <c r="J286" s="460">
        <v>54.096670000000003</v>
      </c>
      <c r="K286" s="460">
        <v>5216.93959</v>
      </c>
      <c r="L286" s="459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5" x14ac:dyDescent="0.25">
      <c r="A287" s="310">
        <v>303463</v>
      </c>
      <c r="B287" t="str">
        <f t="shared" si="8"/>
        <v>SEVROLL 10178 handle Push 90mm brushed nickel</v>
      </c>
      <c r="C287" s="185">
        <f t="shared" si="9"/>
        <v>11.506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>
        <v>359.70274999999998</v>
      </c>
      <c r="I287" s="460">
        <v>12.93323</v>
      </c>
      <c r="J287" s="460">
        <v>47.093400000000003</v>
      </c>
      <c r="K287" s="460">
        <v>5154.7099399999997</v>
      </c>
      <c r="L287" s="459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5" x14ac:dyDescent="0.25">
      <c r="A288" s="310">
        <v>349474</v>
      </c>
      <c r="B288" t="str">
        <f t="shared" si="8"/>
        <v>SEVROLL 04512 Era mounting bar 18mm 2.70m silver</v>
      </c>
      <c r="C288" s="185">
        <f t="shared" si="9"/>
        <v>12.518000000000001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4867.5369000000001</v>
      </c>
      <c r="L288" s="459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5" x14ac:dyDescent="0.25">
      <c r="A289" s="313">
        <v>190515</v>
      </c>
      <c r="B289" t="str">
        <f t="shared" si="8"/>
        <v>SEVROLL 50243 Ursus overhead line 1.2m raw</v>
      </c>
      <c r="C289" s="185">
        <f t="shared" si="9"/>
        <v>13.772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>
        <v>410.49268999999998</v>
      </c>
      <c r="I289" s="460">
        <v>15.483449999999999</v>
      </c>
      <c r="J289" s="460">
        <v>52.825180000000003</v>
      </c>
      <c r="K289" s="460">
        <v>5996.2412899999999</v>
      </c>
      <c r="L289" s="459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5" x14ac:dyDescent="0.25">
      <c r="A290" s="310">
        <v>364016</v>
      </c>
      <c r="B290" t="str">
        <f t="shared" si="8"/>
        <v>SEVROLL 04184 decorative strip S18 with glue 3m white gloss</v>
      </c>
      <c r="C290" s="185">
        <f t="shared" si="9"/>
        <v>11.55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5963.69866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5" x14ac:dyDescent="0.25">
      <c r="A291" s="310">
        <v>284977</v>
      </c>
      <c r="B291" t="e">
        <f t="shared" si="8"/>
        <v>#N/A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5" x14ac:dyDescent="0.25">
      <c r="A292" s="310">
        <v>276738</v>
      </c>
      <c r="B292" t="str">
        <f t="shared" si="8"/>
        <v>SEVROLL 03890 connecting rail H08/18 3m white mat</v>
      </c>
      <c r="C292" s="185">
        <f t="shared" si="9"/>
        <v>11.506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4573.8973900000001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5" x14ac:dyDescent="0.25">
      <c r="A293" s="310">
        <v>349797</v>
      </c>
      <c r="B293" t="str">
        <f t="shared" si="8"/>
        <v>SEVROLL 04465 Blue upper line 1.5m olive</v>
      </c>
      <c r="C293" s="185">
        <f t="shared" si="9"/>
        <v>12.628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5756.3913000000002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5" x14ac:dyDescent="0.25">
      <c r="A294" s="313">
        <v>128328</v>
      </c>
      <c r="B294" t="str">
        <f t="shared" si="8"/>
        <v>SEVROLL 01971 Exclusive overhead line 1.2m silver</v>
      </c>
      <c r="C294" s="185">
        <f t="shared" si="9"/>
        <v>12.188000000000001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>
        <v>344.95182999999997</v>
      </c>
      <c r="I294" s="460">
        <v>13.0113</v>
      </c>
      <c r="J294" s="460">
        <v>44.390920000000001</v>
      </c>
      <c r="K294" s="460">
        <v>5038.8580599999996</v>
      </c>
      <c r="L294" s="459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5" x14ac:dyDescent="0.25">
      <c r="A295" s="310">
        <v>224153</v>
      </c>
      <c r="B295" t="str">
        <f t="shared" si="8"/>
        <v>SEVROLL 03747 lower cover strip Simple/Blue 2m (for laminate 10mm) silver</v>
      </c>
      <c r="C295" s="185">
        <f t="shared" si="9"/>
        <v>11.77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5375.4538599999996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5" x14ac:dyDescent="0.25">
      <c r="A296" s="310">
        <v>284600</v>
      </c>
      <c r="B296" t="str">
        <f t="shared" si="8"/>
        <v>SEVROLL 04162 Uno mounting rail 18mm 2.70m olive</v>
      </c>
      <c r="C296" s="185">
        <f t="shared" si="9"/>
        <v>12.231999999999999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5883.3708399999996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5" x14ac:dyDescent="0.25">
      <c r="A297" s="310">
        <v>222788</v>
      </c>
      <c r="B297" t="str">
        <f t="shared" si="8"/>
        <v>SEVROLL 04530 Alfa II mounting bar 16/18mm 2.70m silver</v>
      </c>
      <c r="C297" s="185">
        <f t="shared" si="9"/>
        <v>12.231999999999999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5040.6218200000003</v>
      </c>
      <c r="L297" s="459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5" x14ac:dyDescent="0.25">
      <c r="A298" s="310">
        <v>238034</v>
      </c>
      <c r="B298" t="e">
        <f t="shared" si="8"/>
        <v>#N/A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5" x14ac:dyDescent="0.25">
      <c r="A299" s="310">
        <v>349856</v>
      </c>
      <c r="B299" t="str">
        <f t="shared" si="8"/>
        <v>SEVROLL 20361 fixing wedge Blue 40 pcs (glass 4mm)</v>
      </c>
      <c r="C299" s="185">
        <f t="shared" si="9"/>
        <v>10.933999999999999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5034.15506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5" x14ac:dyDescent="0.25">
      <c r="A300" s="313">
        <v>197753</v>
      </c>
      <c r="B300" t="str">
        <f t="shared" si="8"/>
        <v>SEVROLL 02581 Hide N bottom line 3m silver</v>
      </c>
      <c r="C300" s="185">
        <f t="shared" si="9"/>
        <v>11.88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4928.0032300000003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5" x14ac:dyDescent="0.25">
      <c r="A301" s="310">
        <v>234757</v>
      </c>
      <c r="B301" t="str">
        <f t="shared" si="8"/>
        <v>SEVROLL 03937 connecting rail H16 3m silver</v>
      </c>
      <c r="C301" s="185">
        <f t="shared" si="9"/>
        <v>12.891999999999999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4781.3303900000001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5" x14ac:dyDescent="0.25">
      <c r="A302" s="310">
        <v>341559</v>
      </c>
      <c r="B302" t="str">
        <f t="shared" si="8"/>
        <v>SEVROLL 04748 Rekord mounting bar 18mm 2.70m silver</v>
      </c>
      <c r="C302" s="185">
        <f t="shared" si="9"/>
        <v>12.055999999999999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5068.5873600000004</v>
      </c>
      <c r="L302" s="459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5" x14ac:dyDescent="0.25">
      <c r="A303" s="310">
        <v>163133</v>
      </c>
      <c r="B303" t="str">
        <f t="shared" si="8"/>
        <v>SEVROLL 02862 Doubler II mask 4.05m olive</v>
      </c>
      <c r="C303" s="185">
        <f t="shared" si="9"/>
        <v>11.506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5424.3725800000002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5" x14ac:dyDescent="0.25">
      <c r="A304" s="310">
        <v>349867</v>
      </c>
      <c r="B304" t="str">
        <f t="shared" si="8"/>
        <v>SEVROLL 04481 Blue-C lower line 4m olive</v>
      </c>
      <c r="C304" s="185">
        <f t="shared" si="9"/>
        <v>13.442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>
        <v>437.43795999999998</v>
      </c>
      <c r="I304" s="460">
        <v>15.89981</v>
      </c>
      <c r="J304" s="460">
        <v>60.97757</v>
      </c>
      <c r="K304" s="460">
        <v>6465.3587500000003</v>
      </c>
      <c r="L304" s="459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5" x14ac:dyDescent="0.25">
      <c r="A305" s="310">
        <v>349815</v>
      </c>
      <c r="B305" t="str">
        <f t="shared" si="8"/>
        <v>SEVROLL 04492 Blue-V lower line 3m olive</v>
      </c>
      <c r="C305" s="185">
        <f t="shared" si="9"/>
        <v>13.288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6147.9106899999997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5" x14ac:dyDescent="0.25">
      <c r="A306" s="310">
        <v>223549</v>
      </c>
      <c r="B306" t="str">
        <f t="shared" si="8"/>
        <v>SEVROLL 03506 Libra grab rail 18mm 2.70m olive</v>
      </c>
      <c r="C306" s="185">
        <f t="shared" si="9"/>
        <v>13.837999999999999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>
        <v>450.32485000000003</v>
      </c>
      <c r="I306" s="460">
        <v>16.368220000000001</v>
      </c>
      <c r="J306" s="460">
        <v>54.908920000000002</v>
      </c>
      <c r="K306" s="460">
        <v>6655.8276500000002</v>
      </c>
      <c r="L306" s="459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5" x14ac:dyDescent="0.25">
      <c r="A307" s="310">
        <v>89106</v>
      </c>
      <c r="B307" t="str">
        <f t="shared" si="8"/>
        <v>SEVROLL 01023 Gemini overhead line 1.7m silver</v>
      </c>
      <c r="C307" s="185">
        <f t="shared" si="9"/>
        <v>13.97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5642.1771799999997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5" x14ac:dyDescent="0.25">
      <c r="A308" s="310">
        <v>224156</v>
      </c>
      <c r="B308" t="e">
        <f t="shared" si="8"/>
        <v>#N/A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5" x14ac:dyDescent="0.25">
      <c r="A309" s="310">
        <v>84386</v>
      </c>
      <c r="B309" t="str">
        <f t="shared" si="8"/>
        <v>SEVROLL 04286 Elegant II bottom line 2.35m gold</v>
      </c>
      <c r="C309" s="185">
        <f t="shared" si="9"/>
        <v>13.794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5725.1504599999998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5" x14ac:dyDescent="0.25">
      <c r="A310" s="310">
        <v>163151</v>
      </c>
      <c r="B310" t="str">
        <f t="shared" si="8"/>
        <v>SEVROLL 02803 Maxim II mask 4.3m silver</v>
      </c>
      <c r="C310" s="185">
        <f t="shared" si="9"/>
        <v>11.263999999999999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>
        <v>324.37049000000002</v>
      </c>
      <c r="I310" s="460">
        <v>12.273440000000001</v>
      </c>
      <c r="J310" s="460">
        <v>43.48977</v>
      </c>
      <c r="K310" s="460">
        <v>4820.4365600000001</v>
      </c>
      <c r="L310" s="459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5" x14ac:dyDescent="0.25">
      <c r="A311" s="310">
        <v>308628</v>
      </c>
      <c r="B311" t="str">
        <f t="shared" si="8"/>
        <v>SEVROLL 02456 angle 18x36mm 3m olive</v>
      </c>
      <c r="C311" s="185">
        <f t="shared" si="9"/>
        <v>12.364000000000001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5351.7713000000003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5" x14ac:dyDescent="0.25">
      <c r="A312" s="313">
        <v>197755</v>
      </c>
      <c r="B312" t="str">
        <f t="shared" si="8"/>
        <v>SEVROLL 02578 Hide N lower line 3m olive</v>
      </c>
      <c r="C312" s="185">
        <f t="shared" si="9"/>
        <v>12.694000000000001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5774.5312299999996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5" x14ac:dyDescent="0.25">
      <c r="A313" s="310">
        <v>84387</v>
      </c>
      <c r="B313" t="str">
        <f t="shared" si="8"/>
        <v>SEVROLL 04274 Elegant II lower guide 2.35m olive</v>
      </c>
      <c r="C313" s="185">
        <f t="shared" si="9"/>
        <v>13.794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5725.1504599999998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5" x14ac:dyDescent="0.25">
      <c r="A314" s="310">
        <v>349794</v>
      </c>
      <c r="B314" t="str">
        <f t="shared" si="8"/>
        <v>SEVROLL 04511 Era mounting bar 18mm 2.70m olive</v>
      </c>
      <c r="C314" s="185">
        <f t="shared" si="9"/>
        <v>14.41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6084.4213099999997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5" x14ac:dyDescent="0.25">
      <c r="A315" s="310">
        <v>197743</v>
      </c>
      <c r="B315" t="e">
        <f t="shared" si="8"/>
        <v>#N/A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5" x14ac:dyDescent="0.25">
      <c r="A316" s="310">
        <v>197744</v>
      </c>
      <c r="B316" t="str">
        <f t="shared" si="8"/>
        <v>SEVROLL 03146 Optima 18 mounting bar 2.4m silver</v>
      </c>
      <c r="C316" s="185">
        <f t="shared" si="9"/>
        <v>12.1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5424.3725800000002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5" x14ac:dyDescent="0.25">
      <c r="A317" s="310">
        <v>227067</v>
      </c>
      <c r="B317" t="str">
        <f t="shared" si="8"/>
        <v>SEVROLL 20138-SV shock absorber stop Sevromatic 10/18mm 14-25kg left</v>
      </c>
      <c r="C317" s="185">
        <f t="shared" si="9"/>
        <v>12.034000000000001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5268.7977899999996</v>
      </c>
      <c r="L317" s="459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5" x14ac:dyDescent="0.25">
      <c r="A318" s="310">
        <v>227068</v>
      </c>
      <c r="B318" t="str">
        <f t="shared" si="8"/>
        <v>SEVROLL 20137-SV shock absorber stop Sevromatic 10/18mm 14-25kg right</v>
      </c>
      <c r="C318" s="185">
        <f t="shared" si="9"/>
        <v>12.034000000000001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5268.7977899999996</v>
      </c>
      <c r="L318" s="459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5" x14ac:dyDescent="0.25">
      <c r="A319" s="310">
        <v>227069</v>
      </c>
      <c r="B319" t="str">
        <f t="shared" si="8"/>
        <v>SEVROLL 20196-SV shock absorber stop Sevromatic 10/18mm 25-50kg left</v>
      </c>
      <c r="C319" s="185">
        <f t="shared" si="9"/>
        <v>12.034000000000001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5268.7977899999996</v>
      </c>
      <c r="L319" s="459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5" x14ac:dyDescent="0.25">
      <c r="A320" s="310">
        <v>227070</v>
      </c>
      <c r="B320" t="str">
        <f t="shared" si="8"/>
        <v>SEVROLL 20197-SV shock absorber stop Sevromatic 10/18mm 25-50kg right</v>
      </c>
      <c r="C320" s="185">
        <f t="shared" si="9"/>
        <v>12.034000000000001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5268.7977899999996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5" x14ac:dyDescent="0.25">
      <c r="A321" s="310">
        <v>224011</v>
      </c>
      <c r="B321" t="str">
        <f t="shared" si="8"/>
        <v>SEVROLL 03714 Simple overhead line 2m silver</v>
      </c>
      <c r="C321" s="185">
        <f t="shared" si="9"/>
        <v>14.08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5819.8810599999997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5" x14ac:dyDescent="0.25">
      <c r="A322" s="313">
        <v>211069</v>
      </c>
      <c r="B322" t="str">
        <f t="shared" si="8"/>
        <v>SEVROLL 01969 Exclusive top line 1.2m olive</v>
      </c>
      <c r="C322" s="185">
        <f t="shared" si="9"/>
        <v>13.353999999999999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>
        <v>418.77152000000001</v>
      </c>
      <c r="I322" s="460">
        <v>15.795719999999999</v>
      </c>
      <c r="J322" s="460">
        <v>53.890560000000001</v>
      </c>
      <c r="K322" s="460">
        <v>6117.1738100000002</v>
      </c>
      <c r="L322" s="459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5" x14ac:dyDescent="0.25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5" x14ac:dyDescent="0.25">
      <c r="A324" s="310">
        <v>216744</v>
      </c>
      <c r="B324" t="str">
        <f t="shared" ref="B324:B387" si="10">IF($A$2=1,D324,IF($A$2=2,F324,IF($A$2=3,G324,IF($A$2=4,E324,IF($A$2&gt;4,P324,"zadat jazyk")))))</f>
        <v>SEVROLL 00873 Comfort lower guide 1.7m olive</v>
      </c>
      <c r="C324" s="185">
        <f t="shared" ref="C324:C387" si="11">IF($A$2=1,H324,IF($A$2=2,I324,IF($A$2=3,J324,IF($A$2=4,K324,IF($A$2&gt;4,O324,"zadat jazyk")))))</f>
        <v>14.321999999999999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6751.9437900000003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5" x14ac:dyDescent="0.25">
      <c r="A325" s="310">
        <v>131030</v>
      </c>
      <c r="B325" t="str">
        <f t="shared" si="10"/>
        <v>SEVROLL 00883 Comfort bottom line 1.7m silver</v>
      </c>
      <c r="C325" s="185">
        <f t="shared" si="11"/>
        <v>14.321999999999999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>
        <v>424.84007000000003</v>
      </c>
      <c r="I325" s="460">
        <v>15.275270000000001</v>
      </c>
      <c r="J325" s="460">
        <v>57.191400000000002</v>
      </c>
      <c r="K325" s="460">
        <v>6088.1583799999999</v>
      </c>
      <c r="L325" s="459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5" x14ac:dyDescent="0.25">
      <c r="A326" s="310">
        <v>222789</v>
      </c>
      <c r="B326" t="str">
        <f t="shared" si="10"/>
        <v>SEVROLL 04529 Alfa II mounting bar 16/18mm 2.70m olive</v>
      </c>
      <c r="C326" s="185">
        <f t="shared" si="11"/>
        <v>13.464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6347.4494199999999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5" x14ac:dyDescent="0.25">
      <c r="A327" s="310">
        <v>98055</v>
      </c>
      <c r="B327" t="e">
        <f t="shared" si="10"/>
        <v>#N/A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5" x14ac:dyDescent="0.25">
      <c r="A328" s="310">
        <v>234760</v>
      </c>
      <c r="B328" t="str">
        <f t="shared" si="10"/>
        <v>SEVROLL 03936 connecting rail H16 3m olive</v>
      </c>
      <c r="C328" s="185">
        <f t="shared" si="11"/>
        <v>14.19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>
        <v>416.87885</v>
      </c>
      <c r="I328" s="460">
        <v>15.015040000000001</v>
      </c>
      <c r="J328" s="460">
        <v>52.856400000000001</v>
      </c>
      <c r="K328" s="460">
        <v>5974.0702899999997</v>
      </c>
      <c r="L328" s="459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5" x14ac:dyDescent="0.25">
      <c r="A329" s="339">
        <v>89257</v>
      </c>
      <c r="B329" t="str">
        <f t="shared" si="10"/>
        <v>SEVROLL 00208 connection rail H10 3m gold</v>
      </c>
      <c r="C329" s="185">
        <f t="shared" si="11"/>
        <v>15.29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6067.4151700000002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5" x14ac:dyDescent="0.25">
      <c r="A330" s="310">
        <v>130609</v>
      </c>
      <c r="B330" t="str">
        <f t="shared" si="10"/>
        <v>SEVROLL 01863 Prince 02 mounting bar 2.7m silver</v>
      </c>
      <c r="C330" s="185">
        <f t="shared" si="11"/>
        <v>13.662000000000001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>
        <v>449.44749000000002</v>
      </c>
      <c r="I330" s="460">
        <v>16.160029999999999</v>
      </c>
      <c r="J330" s="460">
        <v>55.570270000000001</v>
      </c>
      <c r="K330" s="460">
        <v>6440.7942999999996</v>
      </c>
      <c r="L330" s="459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5" x14ac:dyDescent="0.25">
      <c r="A331" s="310">
        <v>308653</v>
      </c>
      <c r="B331" t="str">
        <f t="shared" si="10"/>
        <v>SEVROLL 04587 Gemini II bottom line 2.35m olive</v>
      </c>
      <c r="C331" s="185">
        <f t="shared" si="11"/>
        <v>13.266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5901.4686199999996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5" x14ac:dyDescent="0.25">
      <c r="A332" s="310">
        <v>224020</v>
      </c>
      <c r="B332" t="str">
        <f t="shared" si="10"/>
        <v>SEVROLL 03729 Simple bottom line 4m silver</v>
      </c>
      <c r="C332" s="185">
        <f t="shared" si="11"/>
        <v>14.52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6105.5844399999996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5" x14ac:dyDescent="0.25">
      <c r="A333" s="310">
        <v>222787</v>
      </c>
      <c r="B333" t="str">
        <f t="shared" si="10"/>
        <v>SEVROLL Alfa II mounting bar 16/18mm 2.70m gold</v>
      </c>
      <c r="C333" s="185">
        <f t="shared" si="11"/>
        <v>13.464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>
        <v>442.93376000000001</v>
      </c>
      <c r="I333" s="460">
        <v>15.925829999999999</v>
      </c>
      <c r="J333" s="460">
        <v>54.764899999999997</v>
      </c>
      <c r="K333" s="460">
        <v>6347.4494199999999</v>
      </c>
      <c r="L333" s="459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5" x14ac:dyDescent="0.25">
      <c r="A334" s="310">
        <v>346122</v>
      </c>
      <c r="B334" t="str">
        <f t="shared" si="10"/>
        <v>SEVROLL 04357 mask Elegant II 6m black brushed</v>
      </c>
      <c r="C334" s="185">
        <f t="shared" si="11"/>
        <v>14.542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56.196660000000001</v>
      </c>
      <c r="K334" s="460">
        <v>6513.3959800000002</v>
      </c>
      <c r="L334" s="459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5" x14ac:dyDescent="0.25">
      <c r="A335" s="310">
        <v>346120</v>
      </c>
      <c r="B335" t="str">
        <f t="shared" si="10"/>
        <v>SEVROLL 04352-Y mask Elegant II 6m brushed olive</v>
      </c>
      <c r="C335" s="185">
        <f t="shared" si="11"/>
        <v>14.542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56.196660000000001</v>
      </c>
      <c r="K335" s="460">
        <v>6513.3959800000002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5" x14ac:dyDescent="0.25">
      <c r="A336" s="310">
        <v>346121</v>
      </c>
      <c r="B336" t="str">
        <f t="shared" si="10"/>
        <v>SEVROLL 04362 mask Elegant II 6m dark olive brushed</v>
      </c>
      <c r="C336" s="185">
        <f t="shared" si="11"/>
        <v>14.542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>
        <v>454.51373999999998</v>
      </c>
      <c r="I336" s="460">
        <v>16.342189999999999</v>
      </c>
      <c r="J336" s="460">
        <v>56.196660000000001</v>
      </c>
      <c r="K336" s="460">
        <v>6513.3959800000002</v>
      </c>
      <c r="L336" s="459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5" x14ac:dyDescent="0.25">
      <c r="A337" s="310">
        <v>238029</v>
      </c>
      <c r="B337" t="e">
        <f t="shared" si="10"/>
        <v>#N/A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5" x14ac:dyDescent="0.25">
      <c r="A338" s="310">
        <v>89237</v>
      </c>
      <c r="B338" t="str">
        <f t="shared" si="10"/>
        <v>SEVROLL 00204 connecting rail H10 3m olive</v>
      </c>
      <c r="C338" s="185">
        <f t="shared" si="11"/>
        <v>15.29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6067.4151700000002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5" x14ac:dyDescent="0.25">
      <c r="A339" s="310">
        <v>89236</v>
      </c>
      <c r="B339" t="str">
        <f t="shared" si="10"/>
        <v>SEVROLL 00207 connection strip H10 3m silver</v>
      </c>
      <c r="C339" s="185">
        <f t="shared" si="11"/>
        <v>13.904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4853.9320600000001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5" x14ac:dyDescent="0.25">
      <c r="A340" s="310">
        <v>89236</v>
      </c>
      <c r="B340" t="str">
        <f t="shared" si="10"/>
        <v>SEVROLL 00207 connection strip H10 3m silver</v>
      </c>
      <c r="C340" s="185">
        <f t="shared" si="11"/>
        <v>13.904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4853.9320600000001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5" x14ac:dyDescent="0.25">
      <c r="A341" s="310">
        <v>163106</v>
      </c>
      <c r="B341" t="str">
        <f t="shared" si="10"/>
        <v>SEVROLL 02849 Doubler II bottom line 1.7m silver</v>
      </c>
      <c r="C341" s="185">
        <f t="shared" si="11"/>
        <v>14.321999999999999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5766.6373000000003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5" x14ac:dyDescent="0.25">
      <c r="A342" s="310">
        <v>154168</v>
      </c>
      <c r="B342" t="str">
        <f t="shared" si="10"/>
        <v>SEVROLL 02290 profile "U" for laminate 36mm silver 3m</v>
      </c>
      <c r="C342" s="185">
        <f t="shared" si="11"/>
        <v>12.65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5382.8861399999996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5" x14ac:dyDescent="0.25">
      <c r="A343" s="310">
        <v>299757</v>
      </c>
      <c r="B343" t="str">
        <f t="shared" si="10"/>
        <v>SEVROLL 04190 Idea upper/lower guide 2m silver</v>
      </c>
      <c r="C343" s="185">
        <f t="shared" si="11"/>
        <v>14.234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>
        <v>422.66881000000001</v>
      </c>
      <c r="I343" s="460">
        <v>15.1972</v>
      </c>
      <c r="J343" s="460">
        <v>52.259309999999999</v>
      </c>
      <c r="K343" s="460">
        <v>6057.0431500000004</v>
      </c>
      <c r="L343" s="459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5" x14ac:dyDescent="0.25">
      <c r="A344" s="310">
        <v>224119</v>
      </c>
      <c r="B344" t="e">
        <f t="shared" si="10"/>
        <v>#N/A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5" x14ac:dyDescent="0.25">
      <c r="A345" s="310">
        <v>89104</v>
      </c>
      <c r="B345" t="str">
        <f t="shared" si="10"/>
        <v>SEVROLL 01030 Gemini overhead line 1.7m gold</v>
      </c>
      <c r="C345" s="185">
        <f t="shared" si="11"/>
        <v>17.071999999999999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7052.7216600000002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5" x14ac:dyDescent="0.25">
      <c r="A346" s="310">
        <v>84412</v>
      </c>
      <c r="B346" t="str">
        <f t="shared" si="10"/>
        <v>SEVROLL 04593 Gemini II bottom line 3m silver</v>
      </c>
      <c r="C346" s="185">
        <f t="shared" si="11"/>
        <v>14.124000000000001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5694.0356199999997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5" x14ac:dyDescent="0.25">
      <c r="A347" s="310">
        <v>102820</v>
      </c>
      <c r="B347" t="e">
        <f t="shared" si="10"/>
        <v>#N/A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5" x14ac:dyDescent="0.25">
      <c r="A348" s="310">
        <v>163111</v>
      </c>
      <c r="B348" t="str">
        <f t="shared" si="10"/>
        <v>SEVROLL 02844 Doubler II bottom line 1.7m olive</v>
      </c>
      <c r="C348" s="185">
        <f t="shared" si="11"/>
        <v>15.752000000000001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7208.2966100000003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5" x14ac:dyDescent="0.25">
      <c r="A349" s="313">
        <v>279095</v>
      </c>
      <c r="B349" t="str">
        <f t="shared" si="10"/>
        <v>SEVROLL 03981 cover profile Galaxy 3m</v>
      </c>
      <c r="C349" s="185">
        <f t="shared" si="11"/>
        <v>16.257999999999999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6721.8367699999999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5" x14ac:dyDescent="0.25">
      <c r="A350" s="313">
        <v>223506</v>
      </c>
      <c r="B350" t="e">
        <f t="shared" si="10"/>
        <v>#N/A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5" x14ac:dyDescent="0.25">
      <c r="A351" s="310">
        <v>96421</v>
      </c>
      <c r="B351" t="str">
        <f t="shared" si="10"/>
        <v>SEVROLL 04382 Fox II mounting bar 2.7m silver</v>
      </c>
      <c r="C351" s="185">
        <f t="shared" si="11"/>
        <v>15.95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6689.71414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5" x14ac:dyDescent="0.25">
      <c r="A352" s="310">
        <v>349475</v>
      </c>
      <c r="B352" t="str">
        <f t="shared" si="10"/>
        <v>SEVROLL 04472 Blue upper line 2m silver</v>
      </c>
      <c r="C352" s="185">
        <f t="shared" si="11"/>
        <v>15.664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6137.3291399999998</v>
      </c>
      <c r="L352" s="459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5" x14ac:dyDescent="0.25">
      <c r="A353" s="310">
        <v>224129</v>
      </c>
      <c r="B353" t="e">
        <f t="shared" si="10"/>
        <v>#N/A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5" x14ac:dyDescent="0.25">
      <c r="A354" s="310">
        <v>349819</v>
      </c>
      <c r="B354" t="str">
        <f t="shared" si="10"/>
        <v>SEVROLL 04499 Blue-V bottom line 4m silver</v>
      </c>
      <c r="C354" s="185">
        <f t="shared" si="11"/>
        <v>15.686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6560.5932000000003</v>
      </c>
      <c r="L354" s="459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5" x14ac:dyDescent="0.25">
      <c r="A355" s="310">
        <v>89105</v>
      </c>
      <c r="B355" t="str">
        <f t="shared" si="10"/>
        <v>SEVROLL 01008 Gemini overhead line 1.7m olive</v>
      </c>
      <c r="C355" s="185">
        <f t="shared" si="11"/>
        <v>16.565999999999999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7052.7216600000002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5" x14ac:dyDescent="0.25">
      <c r="A356" s="310">
        <v>227193</v>
      </c>
      <c r="B356" t="str">
        <f t="shared" si="10"/>
        <v>SEVROLL 01616 connecting rail H10 Decor 3m olive</v>
      </c>
      <c r="C356" s="185">
        <f t="shared" si="11"/>
        <v>14.19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6689.71414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5" x14ac:dyDescent="0.25">
      <c r="A357" s="310">
        <v>308630</v>
      </c>
      <c r="B357" t="str">
        <f t="shared" si="10"/>
        <v>SEVROLL 02461 angle 36x36mm 3m silver</v>
      </c>
      <c r="C357" s="185">
        <f t="shared" si="11"/>
        <v>14.08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5673.29241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5" x14ac:dyDescent="0.25">
      <c r="A358" s="310">
        <v>351387</v>
      </c>
      <c r="B358" t="str">
        <f t="shared" si="10"/>
        <v>SEVROLL 20396 lock for sliding doors 18 mm (same key)</v>
      </c>
      <c r="C358" s="185">
        <f t="shared" si="11"/>
        <v>0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>
        <v>467.71562999999998</v>
      </c>
      <c r="I358" s="460">
        <v>15.847759999999999</v>
      </c>
      <c r="J358" s="460">
        <v>66.84</v>
      </c>
      <c r="K358" s="460">
        <v>6495.3400199999996</v>
      </c>
      <c r="L358" s="459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5" x14ac:dyDescent="0.25">
      <c r="A359" s="310">
        <v>238036</v>
      </c>
      <c r="B359" t="e">
        <f t="shared" si="10"/>
        <v>#N/A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5" x14ac:dyDescent="0.25">
      <c r="A360" s="310">
        <v>308528</v>
      </c>
      <c r="B360" t="str">
        <f t="shared" si="10"/>
        <v>SEVROLL 02289 profile "U" for laminate 36mm 3m olive</v>
      </c>
      <c r="C360" s="185">
        <f t="shared" si="11"/>
        <v>14.542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6731.2005799999997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5" x14ac:dyDescent="0.25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5" x14ac:dyDescent="0.25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5" x14ac:dyDescent="0.25">
      <c r="A363" s="310">
        <v>351476</v>
      </c>
      <c r="B363" t="str">
        <f t="shared" si="10"/>
        <v>SEVROLL 04761 Gemini II bottom line 2.35m white gloss</v>
      </c>
      <c r="C363" s="185">
        <f t="shared" si="11"/>
        <v>15.554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>
        <v>404.57512000000003</v>
      </c>
      <c r="I363" s="460">
        <v>14.572660000000001</v>
      </c>
      <c r="J363" s="460">
        <v>57.9054</v>
      </c>
      <c r="K363" s="460">
        <v>5797.7521299999999</v>
      </c>
      <c r="L363" s="459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5" x14ac:dyDescent="0.25">
      <c r="A364" s="310">
        <v>89029</v>
      </c>
      <c r="B364" t="str">
        <f t="shared" si="10"/>
        <v>SEVROLL 01255 Single overhead line 1.7m silver</v>
      </c>
      <c r="C364" s="185">
        <f t="shared" si="11"/>
        <v>14.013999999999999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5794.68696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5" x14ac:dyDescent="0.25">
      <c r="A365" s="310">
        <v>135552</v>
      </c>
      <c r="B365" t="str">
        <f t="shared" si="10"/>
        <v>SEVROLL 02742 Minicomfort II grab rail 2.7m silver</v>
      </c>
      <c r="C365" s="185">
        <f t="shared" si="11"/>
        <v>16.28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6596.3692499999997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5" x14ac:dyDescent="0.25">
      <c r="A366" s="310">
        <v>246893</v>
      </c>
      <c r="B366" t="str">
        <f t="shared" si="10"/>
        <v>SEVROLL 03917 Oaza II mounting rail 2.7m silver</v>
      </c>
      <c r="C366" s="185">
        <f t="shared" si="11"/>
        <v>13.507999999999999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5782.5401700000002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5" x14ac:dyDescent="0.25">
      <c r="A367" s="310">
        <v>246895</v>
      </c>
      <c r="B367" t="e">
        <f t="shared" si="10"/>
        <v>#N/A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5" x14ac:dyDescent="0.25">
      <c r="A368" s="310">
        <v>224154</v>
      </c>
      <c r="B368" t="str">
        <f t="shared" si="10"/>
        <v>SEVROLL 03748 lower cover strip Simple/Blue 2.5m (for laminate 10mm) silver</v>
      </c>
      <c r="C368" s="185">
        <f t="shared" si="11"/>
        <v>14.586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6666.4092099999998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5" x14ac:dyDescent="0.25">
      <c r="A369" s="310">
        <v>228221</v>
      </c>
      <c r="B369" t="str">
        <f t="shared" si="10"/>
        <v>SEVROLL 04539 Universal 16 mounting bar 16mm 2.7m silver</v>
      </c>
      <c r="C369" s="185">
        <f t="shared" si="11"/>
        <v>14.96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>
        <v>444.38125000000002</v>
      </c>
      <c r="I369" s="460">
        <v>15.977880000000001</v>
      </c>
      <c r="J369" s="460">
        <v>55.712400000000002</v>
      </c>
      <c r="K369" s="460">
        <v>6368.1926599999997</v>
      </c>
      <c r="L369" s="459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5" x14ac:dyDescent="0.25">
      <c r="A370" s="310">
        <v>84389</v>
      </c>
      <c r="B370" t="str">
        <f t="shared" si="10"/>
        <v>SEVROLL 04287 Elegant II bottom line 3m gold</v>
      </c>
      <c r="C370" s="185">
        <f t="shared" si="11"/>
        <v>17.622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510.24234000000001</v>
      </c>
      <c r="I370" s="460">
        <v>18.345929999999999</v>
      </c>
      <c r="J370" s="460">
        <v>68.931600000000003</v>
      </c>
      <c r="K370" s="460">
        <v>7312.0131000000001</v>
      </c>
      <c r="L370" s="459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5" x14ac:dyDescent="0.25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5" x14ac:dyDescent="0.25">
      <c r="A372" s="310">
        <v>224012</v>
      </c>
      <c r="B372" t="str">
        <f t="shared" si="10"/>
        <v>SEVROLL 03726 Simple overhead line 2.5m silver</v>
      </c>
      <c r="C372" s="185">
        <f t="shared" si="11"/>
        <v>17.666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7280.14221</v>
      </c>
      <c r="L372" s="459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5" x14ac:dyDescent="0.25">
      <c r="A373" s="310">
        <v>96427</v>
      </c>
      <c r="B373" t="str">
        <f t="shared" si="10"/>
        <v>SEVROLL 04377 Fox II mounting bar 2.7m olive</v>
      </c>
      <c r="C373" s="185">
        <f t="shared" si="11"/>
        <v>17.577999999999999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8286.9480100000001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5" x14ac:dyDescent="0.25">
      <c r="A374" s="310">
        <v>96428</v>
      </c>
      <c r="B374" t="str">
        <f t="shared" si="10"/>
        <v>SEVROLL 04383 Fox II grab rail 2.7m gold</v>
      </c>
      <c r="C374" s="185">
        <f t="shared" si="11"/>
        <v>17.577999999999999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8286.9480100000001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5" x14ac:dyDescent="0.25">
      <c r="A375" s="310">
        <v>84390</v>
      </c>
      <c r="B375" t="str">
        <f t="shared" si="10"/>
        <v>SEVROLL 04275 Elegant II lower line 3m olive</v>
      </c>
      <c r="C375" s="185">
        <f t="shared" si="11"/>
        <v>17.622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7312.0131000000001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5" x14ac:dyDescent="0.25">
      <c r="A376" s="310">
        <v>180412</v>
      </c>
      <c r="B376" t="e">
        <f t="shared" si="10"/>
        <v>#N/A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5" x14ac:dyDescent="0.25">
      <c r="A377" s="310">
        <v>89028</v>
      </c>
      <c r="B377" t="str">
        <f t="shared" si="10"/>
        <v>SEVROLL 01246 Single overhead line 1.7m olive</v>
      </c>
      <c r="C377" s="185">
        <f t="shared" si="11"/>
        <v>15.422000000000001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7064.4789600000004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5" x14ac:dyDescent="0.25">
      <c r="A378" s="310">
        <v>349798</v>
      </c>
      <c r="B378" t="str">
        <f t="shared" si="10"/>
        <v>SEVROLL 04466 Blue upper line 2m olive</v>
      </c>
      <c r="C378" s="185">
        <f t="shared" si="11"/>
        <v>16.72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7671.6616000000004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5" x14ac:dyDescent="0.25">
      <c r="A379" s="310">
        <v>163128</v>
      </c>
      <c r="B379" t="str">
        <f t="shared" si="10"/>
        <v>SEVROLL 02868 Doubler II mask 6m silver</v>
      </c>
      <c r="C379" s="185">
        <f t="shared" si="11"/>
        <v>15.488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57.7014</v>
      </c>
      <c r="K379" s="460">
        <v>6596.3692499999997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5" x14ac:dyDescent="0.25">
      <c r="A380" s="310">
        <v>135532</v>
      </c>
      <c r="B380" t="str">
        <f t="shared" si="10"/>
        <v>SEVROLL 05544 Victoria II mounting bar 16/18mm 2.7m silver</v>
      </c>
      <c r="C380" s="185">
        <f t="shared" si="11"/>
        <v>15.795999999999999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6575.6256299999995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5" x14ac:dyDescent="0.25">
      <c r="A381" s="310">
        <v>349816</v>
      </c>
      <c r="B381" t="str">
        <f t="shared" si="10"/>
        <v>SEVROLL 04493 Blue-V bottom line 4m olive</v>
      </c>
      <c r="C381" s="185">
        <f t="shared" si="11"/>
        <v>17.687999999999999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8200.7417000000005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5" x14ac:dyDescent="0.25">
      <c r="A382" s="310">
        <v>276742</v>
      </c>
      <c r="B382" t="str">
        <f t="shared" si="10"/>
        <v>SEVROLL 04556 Faworyt II mounting bar 16/18mm 2.7m white matt</v>
      </c>
      <c r="C382" s="185">
        <f t="shared" si="11"/>
        <v>16.126000000000001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6523.7675799999997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5" x14ac:dyDescent="0.25">
      <c r="A383" s="310">
        <v>135553</v>
      </c>
      <c r="B383" t="str">
        <f t="shared" si="10"/>
        <v>SEVROLL 02740 Minicomfort II grab rail 2.7m olive</v>
      </c>
      <c r="C383" s="185">
        <f t="shared" si="11"/>
        <v>17.908000000000001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>
        <v>552.21969999999999</v>
      </c>
      <c r="I383" s="460">
        <v>19.855239999999998</v>
      </c>
      <c r="J383" s="460">
        <v>71.002200000000002</v>
      </c>
      <c r="K383" s="460">
        <v>7913.5684600000004</v>
      </c>
      <c r="L383" s="459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5" x14ac:dyDescent="0.25">
      <c r="A384" s="310">
        <v>135344</v>
      </c>
      <c r="B384" t="str">
        <f t="shared" si="10"/>
        <v>SEVROLL 02713 Julia II handle profile, 2,7m silver</v>
      </c>
      <c r="C384" s="185">
        <f t="shared" si="11"/>
        <v>17.181999999999999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6949.0051800000001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5" x14ac:dyDescent="0.25">
      <c r="A385" s="310">
        <v>135366</v>
      </c>
      <c r="B385" t="str">
        <f t="shared" si="10"/>
        <v>SEVROLL 02692 Romeo II handle profile, 2.7 m, silver</v>
      </c>
      <c r="C385" s="185">
        <f t="shared" si="11"/>
        <v>17.181999999999999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6949.0051800000001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5" x14ac:dyDescent="0.25">
      <c r="A386" s="310">
        <v>246894</v>
      </c>
      <c r="B386" t="str">
        <f t="shared" si="10"/>
        <v>SEVROLL 03916 Oaza II grab rail 2.7m olive</v>
      </c>
      <c r="C386" s="185">
        <f t="shared" si="11"/>
        <v>14.256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6720.8289699999996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5" x14ac:dyDescent="0.25">
      <c r="A387" s="310">
        <v>308629</v>
      </c>
      <c r="B387" t="str">
        <f t="shared" si="10"/>
        <v>SEVROLL 02462 angle 36x36mm 3m olive</v>
      </c>
      <c r="C387" s="185">
        <f t="shared" si="11"/>
        <v>16.28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>
        <v>495.04361</v>
      </c>
      <c r="I387" s="460">
        <v>17.79946</v>
      </c>
      <c r="J387" s="460">
        <v>61.207819999999998</v>
      </c>
      <c r="K387" s="460">
        <v>7094.2080999999998</v>
      </c>
      <c r="L387" s="459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5" x14ac:dyDescent="0.25">
      <c r="A388" s="310">
        <v>216363</v>
      </c>
      <c r="B388" t="str">
        <f t="shared" ref="B388:B451" si="12">IF($A$2=1,D388,IF($A$2=2,F388,IF($A$2=3,G388,IF($A$2=4,E388,IF($A$2&gt;4,P388,"zadat jazyk")))))</f>
        <v>SEVROLL 20356 sliding door lock 10/18mm</v>
      </c>
      <c r="C388" s="185">
        <f t="shared" ref="C388:C451" si="13">IF($A$2=1,H388,IF($A$2=2,I388,IF($A$2=3,J388,IF($A$2=4,K388,IF($A$2&gt;4,O388,"zadat jazyk")))))</f>
        <v>15.686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6495.3400199999996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5" x14ac:dyDescent="0.25">
      <c r="A389" s="310">
        <v>180418</v>
      </c>
      <c r="B389" t="e">
        <f t="shared" si="12"/>
        <v>#N/A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5" x14ac:dyDescent="0.25">
      <c r="A390" s="310">
        <v>90106</v>
      </c>
      <c r="B390" t="str">
        <f t="shared" si="12"/>
        <v>SEVROLL 04535 Universal 18 mounting bar 18mm 2.7m silver</v>
      </c>
      <c r="C390" s="185">
        <f t="shared" si="13"/>
        <v>14.96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6700.0857400000004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5" x14ac:dyDescent="0.25">
      <c r="A391" s="310">
        <v>349868</v>
      </c>
      <c r="B391" t="str">
        <f t="shared" si="12"/>
        <v>SEVROLL 04488 Blue-C bottom line 6m silver</v>
      </c>
      <c r="C391" s="185">
        <f t="shared" si="13"/>
        <v>18.106000000000002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>
        <v>559.86332000000004</v>
      </c>
      <c r="I391" s="460">
        <v>20.34967</v>
      </c>
      <c r="J391" s="460">
        <v>82.766509999999997</v>
      </c>
      <c r="K391" s="460">
        <v>8274.8126400000001</v>
      </c>
      <c r="L391" s="459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5" x14ac:dyDescent="0.25">
      <c r="A392" s="310">
        <v>89109</v>
      </c>
      <c r="B392" t="str">
        <f t="shared" si="12"/>
        <v>SEVROLL 01025 Gemini overhead line 2.35m silver</v>
      </c>
      <c r="C392" s="185">
        <f t="shared" si="13"/>
        <v>19.315999999999999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7789.1087399999997</v>
      </c>
      <c r="L392" s="459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5" x14ac:dyDescent="0.25">
      <c r="A393" s="310">
        <v>135538</v>
      </c>
      <c r="B393" t="e">
        <f t="shared" si="12"/>
        <v>#N/A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5" x14ac:dyDescent="0.25">
      <c r="A394" s="310">
        <v>308657</v>
      </c>
      <c r="B394" t="str">
        <f t="shared" si="12"/>
        <v>SEVROLL 04588 Gemini II bottom line 3m olive</v>
      </c>
      <c r="C394" s="185">
        <f t="shared" si="13"/>
        <v>16.940000000000001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7529.8176999999996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5" x14ac:dyDescent="0.25">
      <c r="A395" s="310">
        <v>252569</v>
      </c>
      <c r="B395" t="str">
        <f t="shared" si="12"/>
        <v>SEVROLL 04554 Faworyt II mounting bar 16/18mm 2.7m white gloss</v>
      </c>
      <c r="C395" s="185">
        <f t="shared" si="13"/>
        <v>16.126000000000001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6523.7675799999997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5" x14ac:dyDescent="0.25">
      <c r="A396" s="310">
        <v>135345</v>
      </c>
      <c r="B396" t="e">
        <f t="shared" si="12"/>
        <v>#N/A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5" x14ac:dyDescent="0.25">
      <c r="A397" s="310">
        <v>135367</v>
      </c>
      <c r="B397" t="e">
        <f t="shared" si="12"/>
        <v>#N/A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5" x14ac:dyDescent="0.25">
      <c r="A398" s="313">
        <v>134487</v>
      </c>
      <c r="B398" t="e">
        <f t="shared" si="12"/>
        <v>#N/A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5" x14ac:dyDescent="0.25">
      <c r="A399" s="310">
        <v>349799</v>
      </c>
      <c r="B399" t="str">
        <f t="shared" si="12"/>
        <v>SEVROLL 04473 Blue upper line 2.5m silver</v>
      </c>
      <c r="C399" s="185">
        <f t="shared" si="13"/>
        <v>19.536000000000001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7671.6616000000004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5" x14ac:dyDescent="0.25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5" x14ac:dyDescent="0.25">
      <c r="A401" s="313">
        <v>308673</v>
      </c>
      <c r="B401" t="str">
        <f t="shared" si="12"/>
        <v>SEVROLL 02676 Hide M bottom line 6m silver</v>
      </c>
      <c r="C401" s="185">
        <f t="shared" si="13"/>
        <v>16.411999999999999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59.838949999999997</v>
      </c>
      <c r="K401" s="460">
        <v>6792.3805199999997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5" x14ac:dyDescent="0.25">
      <c r="A402" s="310">
        <v>284974</v>
      </c>
      <c r="B402" t="e">
        <f t="shared" si="12"/>
        <v>#N/A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5" x14ac:dyDescent="0.25">
      <c r="A403" s="310">
        <v>276730</v>
      </c>
      <c r="B403" t="str">
        <f t="shared" si="12"/>
        <v>SEVROLL 04532 Alfa II mounting bar 16/18mm 2.7m white gloss</v>
      </c>
      <c r="C403" s="185">
        <f t="shared" si="13"/>
        <v>17.666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6554.8824199999999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5" x14ac:dyDescent="0.25">
      <c r="A404" s="310">
        <v>212762</v>
      </c>
      <c r="B404" t="str">
        <f t="shared" si="12"/>
        <v>SEVROLL 214-523 Line lower line 2m raw aluminum</v>
      </c>
      <c r="C404" s="185">
        <f t="shared" si="13"/>
        <v>16.763999999999999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>
        <v>496.49113</v>
      </c>
      <c r="I404" s="460">
        <v>17.851500000000001</v>
      </c>
      <c r="J404" s="460">
        <v>62.423999999999999</v>
      </c>
      <c r="K404" s="460">
        <v>7114.9517299999998</v>
      </c>
      <c r="L404" s="459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5" x14ac:dyDescent="0.25">
      <c r="A405" s="310">
        <v>135534</v>
      </c>
      <c r="B405" t="str">
        <f t="shared" si="12"/>
        <v>SEVROLL 04542 Victoria II mounting bar 16/18mm 2.7m olive</v>
      </c>
      <c r="C405" s="185">
        <f t="shared" si="13"/>
        <v>18.710999999999999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8224.7179400000005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5" x14ac:dyDescent="0.25">
      <c r="A406" s="310">
        <v>163134</v>
      </c>
      <c r="B406" t="str">
        <f t="shared" si="12"/>
        <v>SEVROLL 02863 Doubler II mask 6m olive</v>
      </c>
      <c r="C406" s="185">
        <f t="shared" si="13"/>
        <v>17.027999999999999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69.261480000000006</v>
      </c>
      <c r="K406" s="460">
        <v>8027.6565700000001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5" x14ac:dyDescent="0.25">
      <c r="A407" s="310">
        <v>135342</v>
      </c>
      <c r="B407" t="str">
        <f t="shared" si="12"/>
        <v>SEVROLL 02711 Julia II handle profile, 2,7m olive</v>
      </c>
      <c r="C407" s="185">
        <f t="shared" si="13"/>
        <v>18.853999999999999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8681.0707700000003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5" x14ac:dyDescent="0.25">
      <c r="A408" s="310">
        <v>135365</v>
      </c>
      <c r="B408" t="str">
        <f t="shared" si="12"/>
        <v>SEVROLL 02690 Romeo II handle profile, 2.7 m, olive</v>
      </c>
      <c r="C408" s="185">
        <f t="shared" si="13"/>
        <v>18.853999999999999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8888.5037599999996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5" x14ac:dyDescent="0.25">
      <c r="A409" s="310">
        <v>224157</v>
      </c>
      <c r="B409" t="e">
        <f t="shared" si="12"/>
        <v>#N/A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5" x14ac:dyDescent="0.25">
      <c r="A410" s="310">
        <v>90105</v>
      </c>
      <c r="B410" t="str">
        <f t="shared" si="12"/>
        <v>SEVROLL 04534 Universal 18 mounting bar 18mm 2.7m olive</v>
      </c>
      <c r="C410" s="185">
        <f t="shared" si="13"/>
        <v>16.456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8380.2928900000006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5" x14ac:dyDescent="0.25">
      <c r="A411" s="313">
        <v>223507</v>
      </c>
      <c r="B411" t="e">
        <f t="shared" si="12"/>
        <v>#N/A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5" x14ac:dyDescent="0.25">
      <c r="A412" s="310">
        <v>224120</v>
      </c>
      <c r="B412" t="e">
        <f t="shared" si="12"/>
        <v>#N/A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5" x14ac:dyDescent="0.25">
      <c r="A413" s="310">
        <v>349869</v>
      </c>
      <c r="B413" t="str">
        <f t="shared" si="12"/>
        <v>SEVROLL 04482 Blue-C lower line 6m olive</v>
      </c>
      <c r="C413" s="185">
        <f t="shared" si="13"/>
        <v>20.239999999999998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>
        <v>658.66273000000001</v>
      </c>
      <c r="I413" s="460">
        <v>23.94079</v>
      </c>
      <c r="J413" s="460">
        <v>92.095640000000003</v>
      </c>
      <c r="K413" s="460">
        <v>9735.0737900000004</v>
      </c>
      <c r="L413" s="459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5" x14ac:dyDescent="0.25">
      <c r="A414" s="310">
        <v>98072</v>
      </c>
      <c r="B414" t="str">
        <f t="shared" si="12"/>
        <v>SEVROLL 02285 Gemini grab rail 2.7m gold</v>
      </c>
      <c r="C414" s="185">
        <f t="shared" si="13"/>
        <v>20.504000000000001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>
        <v>657.16317000000004</v>
      </c>
      <c r="I414" s="460">
        <v>23.628520000000002</v>
      </c>
      <c r="J414" s="460">
        <v>86.852999999999994</v>
      </c>
      <c r="K414" s="460">
        <v>9417.4578500000007</v>
      </c>
      <c r="L414" s="459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5" x14ac:dyDescent="0.25">
      <c r="A415" s="310">
        <v>98075</v>
      </c>
      <c r="B415" t="str">
        <f t="shared" si="12"/>
        <v>SEVROLL 02288 System 10 II mounting rail 2.7m gold</v>
      </c>
      <c r="C415" s="185">
        <f t="shared" si="13"/>
        <v>19.888000000000002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9375.9710099999993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5" x14ac:dyDescent="0.25">
      <c r="A416" s="310">
        <v>205160</v>
      </c>
      <c r="B416" t="str">
        <f t="shared" si="12"/>
        <v>SEVROLL 03104 connecting rail H10 3m olive dark brushed</v>
      </c>
      <c r="C416" s="185">
        <f t="shared" si="13"/>
        <v>19.25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>
        <v>601.43457000000001</v>
      </c>
      <c r="I416" s="460">
        <v>21.624780000000001</v>
      </c>
      <c r="J416" s="460">
        <v>74.362139999999997</v>
      </c>
      <c r="K416" s="460">
        <v>8618.8407000000007</v>
      </c>
      <c r="L416" s="459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5" x14ac:dyDescent="0.25">
      <c r="A417" s="310">
        <v>89255</v>
      </c>
      <c r="B417" t="str">
        <f t="shared" si="12"/>
        <v>SEVROLL 00165 Gemini 10 bottom cover bar 2.35m 10mm gold</v>
      </c>
      <c r="C417" s="185">
        <f t="shared" si="13"/>
        <v>19.998000000000001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9853.0670499999997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5" x14ac:dyDescent="0.25">
      <c r="A418" s="310">
        <v>98062</v>
      </c>
      <c r="B418" t="str">
        <f t="shared" si="12"/>
        <v>SEVROLL 01862 Prince 01 mounting rail 2.7m silver</v>
      </c>
      <c r="C418" s="185">
        <f t="shared" si="13"/>
        <v>18.722000000000001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>
        <v>615.90953000000002</v>
      </c>
      <c r="I418" s="460">
        <v>22.145230000000002</v>
      </c>
      <c r="J418" s="460">
        <v>76.151830000000004</v>
      </c>
      <c r="K418" s="460">
        <v>8826.2736999999997</v>
      </c>
      <c r="L418" s="459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5" x14ac:dyDescent="0.25">
      <c r="A419" s="310">
        <v>163107</v>
      </c>
      <c r="B419" t="str">
        <f t="shared" si="12"/>
        <v>SEVROLL 02850 Doubler II bottom line 2.35m silver</v>
      </c>
      <c r="C419" s="185">
        <f t="shared" si="13"/>
        <v>19.8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7986.1701300000004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5" x14ac:dyDescent="0.25">
      <c r="A420" s="310">
        <v>349800</v>
      </c>
      <c r="B420" t="str">
        <f t="shared" si="12"/>
        <v>SEVROLL 04467 Blue upper line 2.5m olive</v>
      </c>
      <c r="C420" s="185">
        <f t="shared" si="13"/>
        <v>20.768000000000001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9586.9315100000003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5" x14ac:dyDescent="0.25">
      <c r="A421" s="310">
        <v>224013</v>
      </c>
      <c r="B421" t="str">
        <f t="shared" si="12"/>
        <v>SEVROLL 03400 Simple top line 3m silver</v>
      </c>
      <c r="C421" s="185">
        <f t="shared" si="13"/>
        <v>21.186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8729.8217999999997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5" x14ac:dyDescent="0.25">
      <c r="A422" s="310">
        <v>102832</v>
      </c>
      <c r="B422" t="e">
        <f t="shared" si="12"/>
        <v>#N/A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5" x14ac:dyDescent="0.25">
      <c r="A423" s="310">
        <v>98058</v>
      </c>
      <c r="B423" t="str">
        <f t="shared" si="12"/>
        <v>SEVROLL 04594 Gemini II bottom line 4.05m silver</v>
      </c>
      <c r="C423" s="185">
        <f t="shared" si="13"/>
        <v>19.052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7685.3922499999999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5" x14ac:dyDescent="0.25">
      <c r="A424" s="310">
        <v>276739</v>
      </c>
      <c r="B424" t="str">
        <f t="shared" si="12"/>
        <v>SEVROLL 04050 connecting rail H10 3m white gloss</v>
      </c>
      <c r="C424" s="185">
        <f t="shared" si="13"/>
        <v>18.062000000000001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6305.9629800000002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5" x14ac:dyDescent="0.25">
      <c r="A425" s="310">
        <v>205170</v>
      </c>
      <c r="B425" t="str">
        <f t="shared" si="12"/>
        <v>SEVROLL 03094 Gemini 10 bottom cover bar 1.7m 10mm olive dark brushed</v>
      </c>
      <c r="C425" s="185">
        <f t="shared" si="13"/>
        <v>18.832000000000001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8878.1321399999997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5" x14ac:dyDescent="0.25">
      <c r="A426" s="313">
        <v>225358</v>
      </c>
      <c r="B426" t="str">
        <f t="shared" si="12"/>
        <v>SEVROLL 01970 Exclusive top line 1.8m olive</v>
      </c>
      <c r="C426" s="185">
        <f t="shared" si="13"/>
        <v>20.042000000000002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9180.7993700000006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5" x14ac:dyDescent="0.25">
      <c r="A427" s="310">
        <v>98071</v>
      </c>
      <c r="B427" t="str">
        <f t="shared" si="12"/>
        <v>SEVROLL 02283 Gemini grab rail 2.7m olive</v>
      </c>
      <c r="C427" s="185">
        <f t="shared" si="13"/>
        <v>20.504000000000001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9417.4578500000007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5" x14ac:dyDescent="0.25">
      <c r="A428" s="310">
        <v>98074</v>
      </c>
      <c r="B428" t="str">
        <f t="shared" si="12"/>
        <v>SEVROLL 02286 System 10 II mounting rail 2.7m olive</v>
      </c>
      <c r="C428" s="185">
        <f t="shared" si="13"/>
        <v>19.888000000000002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9375.9710099999993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5" x14ac:dyDescent="0.25">
      <c r="A429" s="310">
        <v>351517</v>
      </c>
      <c r="B429" t="str">
        <f t="shared" si="12"/>
        <v>SEVROLL 04762 Gemini II lower line 3m white gloss</v>
      </c>
      <c r="C429" s="185">
        <f t="shared" si="13"/>
        <v>19.844000000000001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7405.3575899999996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5" x14ac:dyDescent="0.25">
      <c r="A430" s="310">
        <v>205161</v>
      </c>
      <c r="B430" t="str">
        <f t="shared" si="12"/>
        <v>SEVROLL 03103 connecting rail H10 3m black brushed</v>
      </c>
      <c r="C430" s="185">
        <f t="shared" si="13"/>
        <v>19.25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8618.8407000000007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5" x14ac:dyDescent="0.25">
      <c r="A431" s="310">
        <v>121028</v>
      </c>
      <c r="B431" t="str">
        <f t="shared" si="12"/>
        <v>SEVROLL 02493-Y connecting rail H10 3m brushed olive</v>
      </c>
      <c r="C431" s="185">
        <f t="shared" si="13"/>
        <v>19.25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8618.8407000000007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5" x14ac:dyDescent="0.25">
      <c r="A432" s="310">
        <v>102835</v>
      </c>
      <c r="B432" t="e">
        <f t="shared" si="12"/>
        <v>#N/A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5" x14ac:dyDescent="0.25">
      <c r="A433" s="310">
        <v>299761</v>
      </c>
      <c r="B433" t="str">
        <f t="shared" si="12"/>
        <v>SEVROLL 10195-SV Idea fittings set for interior doors 50kg</v>
      </c>
      <c r="C433" s="185">
        <f t="shared" si="13"/>
        <v>18.128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>
        <v>538.46848999999997</v>
      </c>
      <c r="I433" s="460">
        <v>19.360810000000001</v>
      </c>
      <c r="J433" s="460">
        <v>67.503600000000006</v>
      </c>
      <c r="K433" s="460">
        <v>7716.5070900000001</v>
      </c>
      <c r="L433" s="459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5" x14ac:dyDescent="0.25">
      <c r="A434" s="310">
        <v>328825</v>
      </c>
      <c r="B434" t="str">
        <f t="shared" si="12"/>
        <v>SEVROLL 04445 connecting strip Simple/Blue H28 3m (for laminate 18mm) silver</v>
      </c>
      <c r="C434" s="185">
        <f t="shared" si="13"/>
        <v>18.568000000000001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8063.1805999999997</v>
      </c>
      <c r="L434" s="459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5" x14ac:dyDescent="0.25">
      <c r="A435" s="310">
        <v>163112</v>
      </c>
      <c r="B435" t="str">
        <f t="shared" si="12"/>
        <v>SEVROLL 02845 Doubler II bottom line 2.35m olive</v>
      </c>
      <c r="C435" s="185">
        <f t="shared" si="13"/>
        <v>21.78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9987.8983700000008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5" x14ac:dyDescent="0.25">
      <c r="A436" s="310">
        <v>216341</v>
      </c>
      <c r="B436" t="str">
        <f t="shared" si="12"/>
        <v>SEVROLL 03470 Simple bottom line 6m silver</v>
      </c>
      <c r="C436" s="185">
        <f t="shared" si="13"/>
        <v>21.846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82.672120000000007</v>
      </c>
      <c r="K436" s="460">
        <v>9184.8305600000003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5" x14ac:dyDescent="0.25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5" x14ac:dyDescent="0.25">
      <c r="A438" s="310">
        <v>89108</v>
      </c>
      <c r="B438" t="str">
        <f t="shared" si="12"/>
        <v>SEVROLL 01010 Gemini upper line 2.35m olive</v>
      </c>
      <c r="C438" s="185">
        <f t="shared" si="13"/>
        <v>22.902000000000001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9749.3505399999995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5" x14ac:dyDescent="0.25">
      <c r="A439" s="310">
        <v>89107</v>
      </c>
      <c r="B439" t="str">
        <f t="shared" si="12"/>
        <v>SEVROLL 01032 Gemini overhead line 2.35m gold</v>
      </c>
      <c r="C439" s="185">
        <f t="shared" si="13"/>
        <v>23.606000000000002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9749.3505399999995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5" x14ac:dyDescent="0.25">
      <c r="A440" s="310">
        <v>216620</v>
      </c>
      <c r="B440" t="str">
        <f t="shared" si="12"/>
        <v>SEVROLL 04619 Victoria II 16/18mm 2.7m grip bar olive dark brushed</v>
      </c>
      <c r="C440" s="185">
        <f t="shared" si="13"/>
        <v>21.34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9562.6607700000004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5" x14ac:dyDescent="0.25">
      <c r="A441" s="310">
        <v>102827</v>
      </c>
      <c r="B441" t="e">
        <f t="shared" si="12"/>
        <v>#N/A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5" x14ac:dyDescent="0.25">
      <c r="A442" s="310">
        <v>299758</v>
      </c>
      <c r="B442" t="str">
        <f t="shared" si="12"/>
        <v>SEVROLL 04097 Idea upper/lower line 3m silver</v>
      </c>
      <c r="C442" s="185">
        <f t="shared" si="13"/>
        <v>21.01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>
        <v>623.87075000000004</v>
      </c>
      <c r="I442" s="460">
        <v>22.431480000000001</v>
      </c>
      <c r="J442" s="460">
        <v>78.233999999999995</v>
      </c>
      <c r="K442" s="460">
        <v>8940.3618100000003</v>
      </c>
      <c r="L442" s="459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5" x14ac:dyDescent="0.25">
      <c r="A443" s="310">
        <v>238038</v>
      </c>
      <c r="B443" t="e">
        <f t="shared" si="12"/>
        <v>#N/A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5" x14ac:dyDescent="0.25">
      <c r="A444" s="310">
        <v>102822</v>
      </c>
      <c r="B444" t="e">
        <f t="shared" si="12"/>
        <v>#N/A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5" x14ac:dyDescent="0.25">
      <c r="A445" s="310">
        <v>224121</v>
      </c>
      <c r="B445" t="e">
        <f t="shared" si="12"/>
        <v>#N/A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5" x14ac:dyDescent="0.25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5" x14ac:dyDescent="0.25">
      <c r="A447" s="310">
        <v>135709</v>
      </c>
      <c r="B447" t="str">
        <f t="shared" si="12"/>
        <v>SEVROLL 02718 Comfort 16 II grab rail 2.7m silver</v>
      </c>
      <c r="C447" s="185">
        <f t="shared" si="13"/>
        <v>23.408000000000001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>
        <v>660.78189999999995</v>
      </c>
      <c r="I447" s="460">
        <v>23.75863</v>
      </c>
      <c r="J447" s="460">
        <v>92.779200000000003</v>
      </c>
      <c r="K447" s="460">
        <v>9469.3158899999999</v>
      </c>
      <c r="L447" s="459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5" x14ac:dyDescent="0.25">
      <c r="A448" s="310">
        <v>84392</v>
      </c>
      <c r="B448" t="str">
        <f t="shared" si="12"/>
        <v>SEVROLL 04288 Elegant II bottom line 4.05m gold</v>
      </c>
      <c r="C448" s="185">
        <f t="shared" si="13"/>
        <v>23.76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>
        <v>689.00806999999998</v>
      </c>
      <c r="I448" s="460">
        <v>24.773520000000001</v>
      </c>
      <c r="J448" s="460">
        <v>93.075000000000003</v>
      </c>
      <c r="K448" s="460">
        <v>9873.8102500000005</v>
      </c>
      <c r="L448" s="459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5" x14ac:dyDescent="0.25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5" x14ac:dyDescent="0.25">
      <c r="A450" s="310">
        <v>89032</v>
      </c>
      <c r="B450" t="str">
        <f t="shared" si="12"/>
        <v>SEVROLL 01256 Single overhead line 2.35m silver</v>
      </c>
      <c r="C450" s="185">
        <f t="shared" si="13"/>
        <v>19.36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8001.7064600000003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5" x14ac:dyDescent="0.25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5" x14ac:dyDescent="0.25">
      <c r="A452" s="310">
        <v>318662</v>
      </c>
      <c r="B452" t="str">
        <f t="shared" ref="B452:B515" si="14">IF($A$2=1,D452,IF($A$2=2,F452,IF($A$2=3,G452,IF($A$2=4,E452,IF($A$2&gt;4,P452,"zadat jazyk")))))</f>
        <v>SEVROLL 20368-SV shock absorber Mini SV25 (14-25kg)</v>
      </c>
      <c r="C452" s="185">
        <f t="shared" ref="C452:C515" si="15">IF($A$2=1,H452,IF($A$2=2,I452,IF($A$2=3,J452,IF($A$2=4,K452,IF($A$2&gt;4,O452,"zadat jazyk")))))</f>
        <v>20.416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9407.0440500000004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5" x14ac:dyDescent="0.25">
      <c r="A453" s="310">
        <v>283956</v>
      </c>
      <c r="B453" t="str">
        <f t="shared" si="14"/>
        <v>SEVROLL 20258-SV shock absorber Mini SV40 (25 - 40kg)</v>
      </c>
      <c r="C453" s="185">
        <f t="shared" si="15"/>
        <v>20.416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9407.0440500000004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5" x14ac:dyDescent="0.25">
      <c r="A454" s="310">
        <v>351743</v>
      </c>
      <c r="B454" t="str">
        <f t="shared" si="14"/>
        <v>SEVROLL 20339-SV shock absorber Mini SV60 (40 - 60kg)</v>
      </c>
      <c r="C454" s="185">
        <f t="shared" si="15"/>
        <v>20.416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9407.0440500000004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5" x14ac:dyDescent="0.25">
      <c r="A455" s="310">
        <v>89112</v>
      </c>
      <c r="B455" t="str">
        <f t="shared" si="14"/>
        <v>SEVROLL 01026 Gemini overhead line 3m silver</v>
      </c>
      <c r="C455" s="185">
        <f t="shared" si="15"/>
        <v>24.661999999999999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9946.4119300000002</v>
      </c>
      <c r="L455" s="459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5" x14ac:dyDescent="0.25">
      <c r="A456" s="313">
        <v>223508</v>
      </c>
      <c r="B456" t="e">
        <f t="shared" si="14"/>
        <v>#N/A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5" x14ac:dyDescent="0.25">
      <c r="A457" s="310">
        <v>84393</v>
      </c>
      <c r="B457" t="str">
        <f t="shared" si="14"/>
        <v>SEVROLL 04276 Elegant II lower guide 4.05m olive</v>
      </c>
      <c r="C457" s="185">
        <f t="shared" si="15"/>
        <v>23.76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9873.8102500000005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5" x14ac:dyDescent="0.25">
      <c r="A458" s="310">
        <v>349802</v>
      </c>
      <c r="B458" t="str">
        <f t="shared" si="14"/>
        <v>SEVROLL 04474 Blue upper line 3m silver</v>
      </c>
      <c r="C458" s="185">
        <f t="shared" si="15"/>
        <v>23.231999999999999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9205.9936899999993</v>
      </c>
      <c r="L458" s="459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5" x14ac:dyDescent="0.25">
      <c r="A459" s="310">
        <v>216621</v>
      </c>
      <c r="B459" t="str">
        <f t="shared" si="14"/>
        <v>SEVROLL 04617 Victoria II mounting bar 16/18mm 2.7m black brushed</v>
      </c>
      <c r="C459" s="185">
        <f t="shared" si="15"/>
        <v>21.34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9562.6607700000004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5" x14ac:dyDescent="0.25">
      <c r="A460" s="310">
        <v>191699</v>
      </c>
      <c r="B460" t="str">
        <f t="shared" si="14"/>
        <v>SEVROLL 04618-Y Victoria II mounting rail 16/18mm 2.7m brushed olive</v>
      </c>
      <c r="C460" s="185">
        <f t="shared" si="15"/>
        <v>21.34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9562.6607700000004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5" x14ac:dyDescent="0.25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5" x14ac:dyDescent="0.25">
      <c r="A462" s="310">
        <v>289095</v>
      </c>
      <c r="B462" t="e">
        <f t="shared" si="14"/>
        <v>#N/A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5" x14ac:dyDescent="0.25">
      <c r="A463" s="310">
        <v>223557</v>
      </c>
      <c r="B463" t="e">
        <f t="shared" si="14"/>
        <v>#N/A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5" x14ac:dyDescent="0.25">
      <c r="A464" s="310">
        <v>89031</v>
      </c>
      <c r="B464" t="str">
        <f t="shared" si="14"/>
        <v>SEVROLL 01247 Single overhead line 2.35m olive</v>
      </c>
      <c r="C464" s="185">
        <f t="shared" si="15"/>
        <v>21.295999999999999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9755.2292899999993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5" x14ac:dyDescent="0.25">
      <c r="A465" s="310">
        <v>135555</v>
      </c>
      <c r="B465" t="str">
        <f t="shared" si="14"/>
        <v>SEVROLL 02723 Comfort 18 II grab bar 2.7m silver</v>
      </c>
      <c r="C465" s="185">
        <f t="shared" si="15"/>
        <v>23.408000000000001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9469.3158899999999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5" x14ac:dyDescent="0.25">
      <c r="A466" s="310">
        <v>89069</v>
      </c>
      <c r="B466" t="str">
        <f t="shared" si="14"/>
        <v>SEVROLL 00222 connecting strip H30 3m silver</v>
      </c>
      <c r="C466" s="185">
        <f t="shared" si="15"/>
        <v>21.097999999999999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8971.4770399999998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5" x14ac:dyDescent="0.25">
      <c r="A467" s="310">
        <v>98078</v>
      </c>
      <c r="B467" t="str">
        <f t="shared" si="14"/>
        <v>SEVROLL 10089 Everest trolley for inclined wing - 2 pcs</v>
      </c>
      <c r="C467" s="185">
        <f t="shared" si="15"/>
        <v>17.974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8276.4924900000005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5" x14ac:dyDescent="0.25">
      <c r="A468" s="310">
        <v>349818</v>
      </c>
      <c r="B468" t="str">
        <f t="shared" si="14"/>
        <v>SEVROLL 04500 Blue-V bottom line 6m silver</v>
      </c>
      <c r="C468" s="185">
        <f t="shared" si="15"/>
        <v>23.76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99.143609999999995</v>
      </c>
      <c r="K468" s="460">
        <v>9840.8898000000008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5" x14ac:dyDescent="0.25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5" x14ac:dyDescent="0.25">
      <c r="A470" s="310">
        <v>223572</v>
      </c>
      <c r="B470" t="str">
        <f t="shared" si="14"/>
        <v>SEVROLL 03173 Karat handle profile, 2.7m, silver</v>
      </c>
      <c r="C470" s="185">
        <f t="shared" si="15"/>
        <v>21.207999999999998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8795.1588800000009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5" x14ac:dyDescent="0.25">
      <c r="A471" s="310">
        <v>180324</v>
      </c>
      <c r="B471" t="e">
        <f t="shared" si="14"/>
        <v>#N/A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5" x14ac:dyDescent="0.25">
      <c r="A472" s="311">
        <v>196711</v>
      </c>
      <c r="B472" t="str">
        <f t="shared" si="14"/>
        <v>Sevroll 85515 Lux III handle profile, 2.7 m, silver</v>
      </c>
      <c r="C472" s="185">
        <f t="shared" si="15"/>
        <v>22.021999999999998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9863.4386500000001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5" x14ac:dyDescent="0.25">
      <c r="A473" s="310">
        <v>221220</v>
      </c>
      <c r="B473" t="str">
        <f t="shared" si="14"/>
        <v>SEVROLL 00876 Comfort lower line 3m olive</v>
      </c>
      <c r="C473" s="185">
        <f t="shared" si="15"/>
        <v>25.212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>
        <v>829.41520000000003</v>
      </c>
      <c r="I473" s="460">
        <v>29.821899999999999</v>
      </c>
      <c r="J473" s="460">
        <v>111.027</v>
      </c>
      <c r="K473" s="460">
        <v>11885.91051</v>
      </c>
      <c r="L473" s="459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5" x14ac:dyDescent="0.25">
      <c r="A474" s="310">
        <v>308666</v>
      </c>
      <c r="B474" t="str">
        <f t="shared" si="14"/>
        <v>SEVROLL 04589 Gemini II lower line 4.05m olive</v>
      </c>
      <c r="C474" s="185">
        <f t="shared" si="15"/>
        <v>22.835999999999999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10164.21653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5" x14ac:dyDescent="0.25">
      <c r="A475" s="310">
        <v>350024</v>
      </c>
      <c r="B475" t="str">
        <f t="shared" si="14"/>
        <v>SEVROLL 20375-BL shock absorber Simple/Blue 10/18 25kg L+P</v>
      </c>
      <c r="C475" s="185">
        <f t="shared" si="15"/>
        <v>21.978000000000002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10121.63823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5" x14ac:dyDescent="0.25">
      <c r="A476" s="310">
        <v>293776</v>
      </c>
      <c r="B476" t="str">
        <f t="shared" si="14"/>
        <v>SEVROLL 20296-BL shock absorber Simple/Blue 10/18, 25 - 40kg, L+P</v>
      </c>
      <c r="C476" s="185">
        <f t="shared" si="15"/>
        <v>21.978000000000002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10121.63823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5" x14ac:dyDescent="0.25">
      <c r="A477" s="310">
        <v>284957</v>
      </c>
      <c r="B477" t="e">
        <f t="shared" si="14"/>
        <v>#N/A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5" x14ac:dyDescent="0.25">
      <c r="A478" s="310">
        <v>205074</v>
      </c>
      <c r="B478" t="str">
        <f t="shared" si="14"/>
        <v>SEVROLL 04378 Fox II grab rail 2.7m dark olive brushed</v>
      </c>
      <c r="C478" s="185">
        <f t="shared" si="15"/>
        <v>23.122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10029.385200000001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5" x14ac:dyDescent="0.25">
      <c r="A479" s="310">
        <v>262429</v>
      </c>
      <c r="B479" t="str">
        <f t="shared" si="14"/>
        <v>SEVROLL 50510 Optima lower line 6m raw</v>
      </c>
      <c r="C479" s="185">
        <f t="shared" si="15"/>
        <v>22.242000000000001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>
        <v>694.79805999999996</v>
      </c>
      <c r="I479" s="460">
        <v>24.9817</v>
      </c>
      <c r="J479" s="460">
        <v>85.905709999999999</v>
      </c>
      <c r="K479" s="460">
        <v>9956.7835300000006</v>
      </c>
      <c r="L479" s="459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5" x14ac:dyDescent="0.25">
      <c r="A480" s="310">
        <v>278056</v>
      </c>
      <c r="B480" t="str">
        <f t="shared" si="14"/>
        <v>SEVROLL 04094 Pax handle profile, 2.7m, silver</v>
      </c>
      <c r="C480" s="185">
        <f t="shared" si="15"/>
        <v>21.207999999999998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8245.4615699999995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5" x14ac:dyDescent="0.25">
      <c r="A481" s="310">
        <v>188680</v>
      </c>
      <c r="B481" t="e">
        <f t="shared" si="14"/>
        <v>#N/A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5" x14ac:dyDescent="0.25">
      <c r="A482" s="310">
        <v>284539</v>
      </c>
      <c r="B482" t="e">
        <f t="shared" si="14"/>
        <v>#N/A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5" x14ac:dyDescent="0.25">
      <c r="A483" s="310">
        <v>349817</v>
      </c>
      <c r="B483" t="str">
        <f t="shared" si="14"/>
        <v>SEVROLL 04494 Blue-V bottom line 6m olive</v>
      </c>
      <c r="C483" s="185">
        <f t="shared" si="15"/>
        <v>26.686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111.19439</v>
      </c>
      <c r="K483" s="460">
        <v>12306.40294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5" x14ac:dyDescent="0.25">
      <c r="A484" s="310">
        <v>135710</v>
      </c>
      <c r="B484" t="str">
        <f t="shared" si="14"/>
        <v>SEVROLL 02717 Comfort 16 II grab rail 2.7m olive</v>
      </c>
      <c r="C484" s="185">
        <f t="shared" si="15"/>
        <v>25.74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>
        <v>846.78513999999996</v>
      </c>
      <c r="I484" s="460">
        <v>30.446439999999999</v>
      </c>
      <c r="J484" s="460">
        <v>104.69759999999999</v>
      </c>
      <c r="K484" s="460">
        <v>12134.82993</v>
      </c>
      <c r="L484" s="459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5" x14ac:dyDescent="0.25">
      <c r="A485" s="310">
        <v>135556</v>
      </c>
      <c r="B485" t="str">
        <f t="shared" si="14"/>
        <v>SEVROLL 02721 Comfort 18 II grab rail 2.7m olive</v>
      </c>
      <c r="C485" s="185">
        <f t="shared" si="15"/>
        <v>25.74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12134.82993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5" x14ac:dyDescent="0.25">
      <c r="A486" s="310">
        <v>223573</v>
      </c>
      <c r="B486" t="str">
        <f t="shared" si="14"/>
        <v>SEVROLL 03172 Karat handle bar 2.7m olive</v>
      </c>
      <c r="C486" s="185">
        <f t="shared" si="15"/>
        <v>23.32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10993.948490000001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5" x14ac:dyDescent="0.25">
      <c r="A487" s="313">
        <v>223509</v>
      </c>
      <c r="B487" t="e">
        <f t="shared" si="14"/>
        <v>#N/A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5" x14ac:dyDescent="0.25">
      <c r="A488" s="313">
        <v>251132</v>
      </c>
      <c r="B488" t="str">
        <f t="shared" si="14"/>
        <v>SEVROLL 02681 Hide N bottom line 6m silver</v>
      </c>
      <c r="C488" s="185">
        <f t="shared" si="15"/>
        <v>23.782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86.828620000000001</v>
      </c>
      <c r="K488" s="460">
        <v>9856.0064600000005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5" x14ac:dyDescent="0.25">
      <c r="A489" s="310">
        <v>349801</v>
      </c>
      <c r="B489" t="str">
        <f t="shared" si="14"/>
        <v>SEVROLL 04468 Blue upper line 3m olive</v>
      </c>
      <c r="C489" s="185">
        <f t="shared" si="15"/>
        <v>24.771999999999998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11512.78299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5" x14ac:dyDescent="0.25">
      <c r="A490" s="310">
        <v>135684</v>
      </c>
      <c r="B490" t="str">
        <f t="shared" si="14"/>
        <v>SEVROLL 02728 Unicomfort II grab rail 2.7m silver</v>
      </c>
      <c r="C490" s="185">
        <f t="shared" si="15"/>
        <v>23.518000000000001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10537.596079999999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5" x14ac:dyDescent="0.25">
      <c r="A491" s="310">
        <v>197747</v>
      </c>
      <c r="B491" t="str">
        <f t="shared" si="14"/>
        <v>SEVROLL 03064 Optima upper line 2m silver</v>
      </c>
      <c r="C491" s="185">
        <f t="shared" si="15"/>
        <v>23.012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9790.83698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5" x14ac:dyDescent="0.25">
      <c r="A492" s="313">
        <v>227185</v>
      </c>
      <c r="B492" t="str">
        <f t="shared" si="14"/>
        <v>K-SEVROLL shock absorber Sevromatic 10/18mm 14-25kg L+P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758.78985999999998</v>
      </c>
      <c r="I492" s="460">
        <v>25.710319999999999</v>
      </c>
      <c r="J492" s="460">
        <v>89.555999999999997</v>
      </c>
      <c r="K492" s="460">
        <v>10537.595579999999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5" x14ac:dyDescent="0.25">
      <c r="A493" s="313">
        <v>227187</v>
      </c>
      <c r="B493" t="str">
        <f t="shared" si="14"/>
        <v>K-SEVROLL shock absorber Sevromatic 10/18mm 25-50kg L+P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758.78985999999998</v>
      </c>
      <c r="I493" s="460">
        <v>25.710319999999999</v>
      </c>
      <c r="J493" s="460">
        <v>89.555999999999997</v>
      </c>
      <c r="K493" s="460">
        <v>10537.595579999999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5" x14ac:dyDescent="0.25">
      <c r="A494" s="310">
        <v>163108</v>
      </c>
      <c r="B494" t="str">
        <f t="shared" si="14"/>
        <v>SEVROLL 02851 Doubler II bottom line 3m silver</v>
      </c>
      <c r="C494" s="185">
        <f t="shared" si="15"/>
        <v>25.277999999999999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10195.33136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5" x14ac:dyDescent="0.25">
      <c r="A495" s="310">
        <v>89071</v>
      </c>
      <c r="B495" t="str">
        <f t="shared" si="14"/>
        <v>SEVROLL 00219 connecting rail H30 3m olive</v>
      </c>
      <c r="C495" s="185">
        <f t="shared" si="15"/>
        <v>23.21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10942.09044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5" x14ac:dyDescent="0.25">
      <c r="A496" s="310">
        <v>278057</v>
      </c>
      <c r="B496" t="str">
        <f t="shared" si="14"/>
        <v>SEVROLL 04102 Pax mounting rail 3m silver</v>
      </c>
      <c r="C496" s="185">
        <f t="shared" si="15"/>
        <v>23.562000000000001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9168.5380100000002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5" x14ac:dyDescent="0.25">
      <c r="A497" s="311">
        <v>196709</v>
      </c>
      <c r="B497" t="str">
        <f t="shared" si="14"/>
        <v>Sevroll Lux III handle profile 2,7m olive</v>
      </c>
      <c r="C497" s="185">
        <f t="shared" si="15"/>
        <v>0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>
        <v>0</v>
      </c>
      <c r="I497" s="460">
        <v>0</v>
      </c>
      <c r="J497" s="460">
        <v>0</v>
      </c>
      <c r="K497" s="460">
        <v>0</v>
      </c>
      <c r="L497" s="459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5" x14ac:dyDescent="0.25">
      <c r="A498" s="310">
        <v>135685</v>
      </c>
      <c r="B498" t="str">
        <f t="shared" si="14"/>
        <v>SEVROLL 02726 Unicomfort II grab rail 2.7m olive</v>
      </c>
      <c r="C498" s="185">
        <f t="shared" si="15"/>
        <v>25.872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12197.06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5" x14ac:dyDescent="0.25">
      <c r="A499" s="310">
        <v>224014</v>
      </c>
      <c r="B499" t="str">
        <f t="shared" si="14"/>
        <v>SEVROLL 03727 Simple upper line 4m silver</v>
      </c>
      <c r="C499" s="185">
        <f t="shared" si="15"/>
        <v>28.204000000000001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11639.762140000001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5" x14ac:dyDescent="0.25">
      <c r="A500" s="310">
        <v>278058</v>
      </c>
      <c r="B500" t="str">
        <f t="shared" si="14"/>
        <v>SEVROLL 04096 Pax upper guide rail 3m silver</v>
      </c>
      <c r="C500" s="185">
        <f t="shared" si="15"/>
        <v>23.166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9002.5918500000007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5" x14ac:dyDescent="0.25">
      <c r="A501" s="310">
        <v>100102</v>
      </c>
      <c r="B501" t="str">
        <f t="shared" si="14"/>
        <v>SEVROLL 02376 Master mounting rail 2.7m silver</v>
      </c>
      <c r="C501" s="185">
        <f t="shared" si="15"/>
        <v>24.376000000000001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10050.128409999999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5" x14ac:dyDescent="0.25">
      <c r="A502" s="310">
        <v>163113</v>
      </c>
      <c r="B502" t="str">
        <f t="shared" si="14"/>
        <v>SEVROLL 02846 Doubler II bottom line 3m olive</v>
      </c>
      <c r="C502" s="185">
        <f t="shared" si="15"/>
        <v>27.786000000000001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12746.75729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5" x14ac:dyDescent="0.25">
      <c r="A503" s="310">
        <v>308632</v>
      </c>
      <c r="B503" t="e">
        <f t="shared" si="14"/>
        <v>#N/A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5" x14ac:dyDescent="0.25">
      <c r="A504" s="310">
        <v>238030</v>
      </c>
      <c r="B504" t="e">
        <f t="shared" si="14"/>
        <v>#N/A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5" x14ac:dyDescent="0.25">
      <c r="A505" s="310">
        <v>284592</v>
      </c>
      <c r="B505" t="e">
        <f t="shared" si="14"/>
        <v>#N/A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5" x14ac:dyDescent="0.25">
      <c r="A506" s="310">
        <v>284975</v>
      </c>
      <c r="B506" t="e">
        <f t="shared" si="14"/>
        <v>#N/A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5" x14ac:dyDescent="0.25">
      <c r="A507" s="310">
        <v>89111</v>
      </c>
      <c r="B507" t="str">
        <f t="shared" si="14"/>
        <v>SEVROLL 01011 Gemini upper line 3m olive</v>
      </c>
      <c r="C507" s="185">
        <f t="shared" si="15"/>
        <v>29.282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12445.979429999999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5" x14ac:dyDescent="0.25">
      <c r="A508" s="310">
        <v>89110</v>
      </c>
      <c r="B508" t="str">
        <f t="shared" si="14"/>
        <v>SEVROLL 01033 Gemini overhead line 3m gold</v>
      </c>
      <c r="C508" s="185">
        <f t="shared" si="15"/>
        <v>30.184000000000001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12445.979429999999</v>
      </c>
      <c r="L508" s="459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5" x14ac:dyDescent="0.25">
      <c r="A509" s="310">
        <v>98077</v>
      </c>
      <c r="B509" t="str">
        <f t="shared" si="14"/>
        <v>SEVROLL 02382 Everest guide rail 3m silver</v>
      </c>
      <c r="C509" s="185">
        <f t="shared" si="15"/>
        <v>23.98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10205.70297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5" x14ac:dyDescent="0.25">
      <c r="A510" s="313">
        <v>279078</v>
      </c>
      <c r="B510" t="str">
        <f t="shared" si="14"/>
        <v>SEVROLL 02680 Hide N lower line 6m olive</v>
      </c>
      <c r="C510" s="185">
        <f t="shared" si="15"/>
        <v>25.321999999999999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101.74397</v>
      </c>
      <c r="K510" s="460">
        <v>11549.06285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5" x14ac:dyDescent="0.25">
      <c r="A511" s="310">
        <v>307703</v>
      </c>
      <c r="B511" t="str">
        <f t="shared" si="14"/>
        <v>SEVROLL 02383 Everest guide rail 3m olive</v>
      </c>
      <c r="C511" s="185">
        <f t="shared" si="15"/>
        <v>25.277999999999999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>
        <v>831.58642999999995</v>
      </c>
      <c r="I511" s="460">
        <v>29.89997</v>
      </c>
      <c r="J511" s="460">
        <v>102.81841</v>
      </c>
      <c r="K511" s="460">
        <v>11917.02533</v>
      </c>
      <c r="L511" s="459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5" x14ac:dyDescent="0.25">
      <c r="A512" s="310">
        <v>351541</v>
      </c>
      <c r="B512" t="str">
        <f t="shared" si="14"/>
        <v>SEVROLL 04763 Gemini II bottom line 4.05m white gloss</v>
      </c>
      <c r="C512" s="185">
        <f t="shared" si="15"/>
        <v>26.795999999999999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>
        <v>696.96929999999998</v>
      </c>
      <c r="I512" s="460">
        <v>25.059760000000001</v>
      </c>
      <c r="J512" s="460">
        <v>99.8172</v>
      </c>
      <c r="K512" s="460">
        <v>9987.8983700000008</v>
      </c>
      <c r="L512" s="459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5" x14ac:dyDescent="0.25">
      <c r="A513" s="310">
        <v>212542</v>
      </c>
      <c r="B513" t="str">
        <f t="shared" si="14"/>
        <v>SEVROLL 03210 Star mounting bar 2.7m silver</v>
      </c>
      <c r="C513" s="185">
        <f t="shared" si="15"/>
        <v>25.85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>
        <v>737.49919</v>
      </c>
      <c r="I513" s="460">
        <v>26.52224</v>
      </c>
      <c r="J513" s="460">
        <v>96.298199999999994</v>
      </c>
      <c r="K513" s="460">
        <v>10568.71089</v>
      </c>
      <c r="L513" s="459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5" x14ac:dyDescent="0.25">
      <c r="A514" s="310">
        <v>89035</v>
      </c>
      <c r="B514" t="str">
        <f t="shared" si="14"/>
        <v>SEVROLL 01257 Single overhead line 3m silver</v>
      </c>
      <c r="C514" s="185">
        <f t="shared" si="15"/>
        <v>24.728000000000002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10228.88206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5" x14ac:dyDescent="0.25">
      <c r="A515" s="313">
        <v>224161</v>
      </c>
      <c r="B515" t="str">
        <f t="shared" si="14"/>
        <v>SEVROLL 219-070 Symmetric fittings set for 2 wings</v>
      </c>
      <c r="C515" s="185">
        <f t="shared" si="15"/>
        <v>33.792000000000002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>
        <v>1059.69202</v>
      </c>
      <c r="I515" s="460">
        <v>39.970709999999997</v>
      </c>
      <c r="J515" s="460">
        <v>136.36887999999999</v>
      </c>
      <c r="K515" s="460">
        <v>15479.372139999999</v>
      </c>
      <c r="L515" s="459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5" x14ac:dyDescent="0.25">
      <c r="A516" s="313">
        <v>223528</v>
      </c>
      <c r="B516" t="e">
        <f t="shared" ref="B516:B579" si="16">IF($A$2=1,D516,IF($A$2=2,F516,IF($A$2=3,G516,IF($A$2=4,E516,IF($A$2&gt;4,P516,"zadat jazyk")))))</f>
        <v>#N/A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5" x14ac:dyDescent="0.25">
      <c r="A517" s="313">
        <v>84172</v>
      </c>
      <c r="B517" t="e">
        <f t="shared" si="16"/>
        <v>#N/A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5" x14ac:dyDescent="0.25">
      <c r="A518" s="310">
        <v>308627</v>
      </c>
      <c r="B518" t="str">
        <f t="shared" si="16"/>
        <v>SEVROLL 03212 connecting rail H30 3m white gloss</v>
      </c>
      <c r="C518" s="185">
        <f t="shared" si="17"/>
        <v>27.434000000000001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>
        <v>323.88938999999999</v>
      </c>
      <c r="I518" s="460">
        <v>13.58775</v>
      </c>
      <c r="J518" s="460">
        <v>58.634599999999999</v>
      </c>
      <c r="K518" s="460">
        <v>5037.16003</v>
      </c>
      <c r="L518" s="459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5" x14ac:dyDescent="0.25">
      <c r="A519" s="313">
        <v>279096</v>
      </c>
      <c r="B519" t="str">
        <f t="shared" si="16"/>
        <v>SEVROLL 03983 cover profile Galaxy 6m</v>
      </c>
      <c r="C519" s="185">
        <f t="shared" si="17"/>
        <v>32.603999999999999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118.79007</v>
      </c>
      <c r="K519" s="460">
        <v>13483.98425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5" x14ac:dyDescent="0.25">
      <c r="A520" s="310">
        <v>180325</v>
      </c>
      <c r="B520" t="e">
        <f t="shared" si="16"/>
        <v>#N/A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5" x14ac:dyDescent="0.25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5" x14ac:dyDescent="0.25">
      <c r="A522" s="310">
        <v>284521</v>
      </c>
      <c r="B522" t="str">
        <f t="shared" si="16"/>
        <v>SEVROLL 04098 Pax grab rail 2.7m white gloss</v>
      </c>
      <c r="C522" s="185">
        <f t="shared" si="17"/>
        <v>27.565999999999999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10724.285449999999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5" x14ac:dyDescent="0.25">
      <c r="A523" s="310">
        <v>100103</v>
      </c>
      <c r="B523" t="str">
        <f t="shared" si="16"/>
        <v>SEVROLL 02377 Master mounting bar 2.7 m olive</v>
      </c>
      <c r="C523" s="185">
        <f t="shared" si="17"/>
        <v>26.641999999999999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12560.067520000001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5" x14ac:dyDescent="0.25">
      <c r="A524" s="310">
        <v>224122</v>
      </c>
      <c r="B524" t="e">
        <f t="shared" si="16"/>
        <v>#N/A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5" x14ac:dyDescent="0.25">
      <c r="A525" s="310">
        <v>98110</v>
      </c>
      <c r="B525" t="str">
        <f t="shared" si="16"/>
        <v>SEVROLL 02834 Comfort overhead line 1.7m silver</v>
      </c>
      <c r="C525" s="185">
        <f t="shared" si="17"/>
        <v>29.084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11989.627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5" x14ac:dyDescent="0.25">
      <c r="A526" s="310">
        <v>159409</v>
      </c>
      <c r="B526" t="str">
        <f t="shared" si="16"/>
        <v>SEVROLL 04595 Gemini II bottom line 6m silver</v>
      </c>
      <c r="C526" s="185">
        <f t="shared" si="17"/>
        <v>28.27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105.53084</v>
      </c>
      <c r="K526" s="460">
        <v>11398.442849999999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5" x14ac:dyDescent="0.25">
      <c r="A527" s="310">
        <v>89034</v>
      </c>
      <c r="B527" t="str">
        <f t="shared" si="16"/>
        <v>SEVROLL 01248 Single upper line 3m olive</v>
      </c>
      <c r="C527" s="185">
        <f t="shared" si="17"/>
        <v>27.192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12456.057290000001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5" x14ac:dyDescent="0.25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5" x14ac:dyDescent="0.25">
      <c r="A529" s="310">
        <v>102836</v>
      </c>
      <c r="B529" t="str">
        <f t="shared" si="16"/>
        <v>SEVROLL 02024 Maxim overhead line 2.5m silver</v>
      </c>
      <c r="C529" s="185">
        <f t="shared" si="17"/>
        <v>26.135999999999999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11198.092360000001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5" x14ac:dyDescent="0.25">
      <c r="A530" s="313">
        <v>84170</v>
      </c>
      <c r="B530" t="e">
        <f t="shared" si="16"/>
        <v>#N/A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5" x14ac:dyDescent="0.25">
      <c r="A531" s="313">
        <v>134488</v>
      </c>
      <c r="B531" t="str">
        <f t="shared" si="16"/>
        <v>SEVROLL 50245 Ursus overhead line 3m raw</v>
      </c>
      <c r="C531" s="185">
        <f t="shared" si="17"/>
        <v>34.451999999999998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>
        <v>1026.57664</v>
      </c>
      <c r="I531" s="460">
        <v>38.721629999999998</v>
      </c>
      <c r="J531" s="460">
        <v>132.10735</v>
      </c>
      <c r="K531" s="460">
        <v>14995.641670000001</v>
      </c>
      <c r="L531" s="459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5" x14ac:dyDescent="0.25">
      <c r="A532" s="310">
        <v>349804</v>
      </c>
      <c r="B532" t="str">
        <f t="shared" si="16"/>
        <v>SEVROLL 04475 Blue upper line 4m silver</v>
      </c>
      <c r="C532" s="185">
        <f t="shared" si="17"/>
        <v>30.998000000000001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12274.65825</v>
      </c>
      <c r="L532" s="459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5" x14ac:dyDescent="0.25">
      <c r="A533" s="310">
        <v>197748</v>
      </c>
      <c r="B533" t="str">
        <f t="shared" si="16"/>
        <v>SEVROLL 03182 Optima overhead line 2.4m silver</v>
      </c>
      <c r="C533" s="185">
        <f t="shared" si="17"/>
        <v>27.61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11740.70717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5" x14ac:dyDescent="0.25">
      <c r="A534" s="310">
        <v>179230</v>
      </c>
      <c r="B534" t="str">
        <f t="shared" si="16"/>
        <v>SEVROLL 03046 Future II grab rail 2.7m olive</v>
      </c>
      <c r="C534" s="185">
        <f t="shared" si="17"/>
        <v>31.966000000000001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15070.00663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5" x14ac:dyDescent="0.25">
      <c r="A535" s="310">
        <v>89115</v>
      </c>
      <c r="B535" t="str">
        <f t="shared" si="16"/>
        <v>SEVROLL 01469 Gemini overhead line 4.05m silver</v>
      </c>
      <c r="C535" s="185">
        <f t="shared" si="17"/>
        <v>33.286000000000001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13420.91432</v>
      </c>
      <c r="L535" s="459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5" x14ac:dyDescent="0.25">
      <c r="A536" s="313">
        <v>96480</v>
      </c>
      <c r="B536" t="str">
        <f t="shared" si="16"/>
        <v>SEVROLL 01714 Exclusive top line 3m silver</v>
      </c>
      <c r="C536" s="185">
        <f t="shared" si="17"/>
        <v>30.536000000000001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12607.22285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5" x14ac:dyDescent="0.25">
      <c r="A537" s="310">
        <v>283904</v>
      </c>
      <c r="B537" t="str">
        <f t="shared" si="16"/>
        <v>SEVROLL 04318 Pax reinforcement 3m silver</v>
      </c>
      <c r="C537" s="185">
        <f t="shared" si="17"/>
        <v>27.148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11543.6458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5" x14ac:dyDescent="0.25">
      <c r="A538" s="310">
        <v>98111</v>
      </c>
      <c r="B538" t="str">
        <f t="shared" si="16"/>
        <v>SEVROLL 02829 Comfort upper guide 1.7m olive</v>
      </c>
      <c r="C538" s="185">
        <f t="shared" si="17"/>
        <v>31.988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14966.29012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5" x14ac:dyDescent="0.25">
      <c r="A539" s="310">
        <v>212543</v>
      </c>
      <c r="B539" t="str">
        <f t="shared" si="16"/>
        <v>SEVROLL 03209 Star grab rail 2.7m olive</v>
      </c>
      <c r="C539" s="185">
        <f t="shared" si="17"/>
        <v>28.027999999999999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>
        <v>922.05492000000004</v>
      </c>
      <c r="I539" s="460">
        <v>33.152790000000003</v>
      </c>
      <c r="J539" s="460">
        <v>114.00405000000001</v>
      </c>
      <c r="K539" s="460">
        <v>13213.481320000001</v>
      </c>
      <c r="L539" s="459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5" x14ac:dyDescent="0.25">
      <c r="A540" s="310">
        <v>102824</v>
      </c>
      <c r="B540" t="e">
        <f t="shared" si="16"/>
        <v>#N/A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5" x14ac:dyDescent="0.25">
      <c r="A541" s="310">
        <v>100105</v>
      </c>
      <c r="B541" t="str">
        <f t="shared" si="16"/>
        <v>SEVROLL 02379 Master handle profile, 3m silver</v>
      </c>
      <c r="C541" s="185">
        <f t="shared" si="17"/>
        <v>27.082000000000001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11170.26665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5" x14ac:dyDescent="0.25">
      <c r="A542" s="310">
        <v>363019</v>
      </c>
      <c r="B542" t="str">
        <f t="shared" si="16"/>
        <v>SEVROLL 20369 sliding door lock for Karat and Prosper handle</v>
      </c>
      <c r="C542" s="185">
        <f t="shared" si="17"/>
        <v>36.101999999999997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14963.812690000001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5" x14ac:dyDescent="0.25">
      <c r="A543" s="310">
        <v>318447</v>
      </c>
      <c r="B543" t="str">
        <f t="shared" si="16"/>
        <v>SEVROLL 222650 cabinet floor holder for sloping ceilings</v>
      </c>
      <c r="C543" s="185">
        <f t="shared" si="17"/>
        <v>26.466000000000001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>
        <v>827.24392999999998</v>
      </c>
      <c r="I543" s="460">
        <v>29.743829999999999</v>
      </c>
      <c r="J543" s="460">
        <v>102.28149999999999</v>
      </c>
      <c r="K543" s="460">
        <v>11854.79528</v>
      </c>
      <c r="L543" s="459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5" x14ac:dyDescent="0.25">
      <c r="A544" s="310">
        <v>197749</v>
      </c>
      <c r="B544" t="str">
        <f t="shared" si="16"/>
        <v>SEVROLL 10192-SV Optima II fittings kit (two doors)</v>
      </c>
      <c r="C544" s="185">
        <f t="shared" si="17"/>
        <v>24.925999999999998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10599.82573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5" x14ac:dyDescent="0.25">
      <c r="A545" s="310">
        <v>284525</v>
      </c>
      <c r="B545" t="str">
        <f t="shared" si="16"/>
        <v>SEVROLL 04100 Pax upper guide rail 3m white gloss</v>
      </c>
      <c r="C545" s="185">
        <f t="shared" si="17"/>
        <v>30.117999999999999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11699.220729999999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5" x14ac:dyDescent="0.25">
      <c r="A546" s="310">
        <v>102828</v>
      </c>
      <c r="B546" t="e">
        <f t="shared" si="16"/>
        <v>#N/A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5" x14ac:dyDescent="0.25">
      <c r="A547" s="310">
        <v>238028</v>
      </c>
      <c r="B547" t="e">
        <f t="shared" si="16"/>
        <v>#N/A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5" x14ac:dyDescent="0.25">
      <c r="A548" s="310">
        <v>179229</v>
      </c>
      <c r="B548" t="str">
        <f t="shared" si="16"/>
        <v>SEVROLL 03048 Future II handle profile, 2.7m, silver</v>
      </c>
      <c r="C548" s="185">
        <f t="shared" si="17"/>
        <v>29.788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12943.81868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5" x14ac:dyDescent="0.25">
      <c r="A549" s="310">
        <v>334858</v>
      </c>
      <c r="B549" t="str">
        <f t="shared" si="16"/>
        <v>SEVROLL 04289 Elegant II bottom line 6m gold</v>
      </c>
      <c r="C549" s="185">
        <f t="shared" si="17"/>
        <v>35.134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137.86320000000001</v>
      </c>
      <c r="K549" s="460">
        <v>14624.02583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5" x14ac:dyDescent="0.25">
      <c r="A550" s="310">
        <v>284523</v>
      </c>
      <c r="B550" t="str">
        <f t="shared" si="16"/>
        <v>SEVROLL 04101 Pax mounting rail 3m white gloss</v>
      </c>
      <c r="C550" s="185">
        <f t="shared" si="17"/>
        <v>30.623999999999999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11917.02533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5" x14ac:dyDescent="0.25">
      <c r="A551" s="310">
        <v>98080</v>
      </c>
      <c r="B551" t="str">
        <f t="shared" si="16"/>
        <v>SEVROLL 01495 Comfort bottom line 4.05m silver</v>
      </c>
      <c r="C551" s="185">
        <f t="shared" si="17"/>
        <v>34.078000000000003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>
        <v>1011.79968</v>
      </c>
      <c r="I551" s="460">
        <v>36.37959</v>
      </c>
      <c r="J551" s="460">
        <v>136.2414</v>
      </c>
      <c r="K551" s="460">
        <v>14499.56611</v>
      </c>
      <c r="L551" s="459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5" x14ac:dyDescent="0.25">
      <c r="A552" s="310">
        <v>100106</v>
      </c>
      <c r="B552" t="str">
        <f t="shared" si="16"/>
        <v>SEVROLL 02380 Master mounting bar 3m olive</v>
      </c>
      <c r="C552" s="185">
        <f t="shared" si="17"/>
        <v>29.611999999999998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13960.240400000001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5" x14ac:dyDescent="0.25">
      <c r="A553" s="313">
        <v>223529</v>
      </c>
      <c r="B553" t="e">
        <f t="shared" si="16"/>
        <v>#N/A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5" x14ac:dyDescent="0.25">
      <c r="A554" s="310">
        <v>98107</v>
      </c>
      <c r="B554" t="str">
        <f t="shared" si="16"/>
        <v>SEVROLL 02852 Doubler II bottom line 4.05m silver</v>
      </c>
      <c r="C554" s="185">
        <f t="shared" si="17"/>
        <v>34.1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13752.807430000001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5" x14ac:dyDescent="0.25">
      <c r="A555" s="310">
        <v>284972</v>
      </c>
      <c r="B555" t="e">
        <f t="shared" si="16"/>
        <v>#N/A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5" x14ac:dyDescent="0.25">
      <c r="A556" s="310">
        <v>98054</v>
      </c>
      <c r="B556" t="str">
        <f t="shared" si="16"/>
        <v>SEVROLL 02066 Maxim fittings set for 2 doors 1.8m silver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5" x14ac:dyDescent="0.25">
      <c r="A557" s="313">
        <v>230886</v>
      </c>
      <c r="B557" t="e">
        <f t="shared" si="16"/>
        <v>#N/A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5" x14ac:dyDescent="0.25">
      <c r="A558" s="310">
        <v>349805</v>
      </c>
      <c r="B558" t="str">
        <f t="shared" si="16"/>
        <v>SEVROLL 04469 Blue upper line 4m olive</v>
      </c>
      <c r="C558" s="185">
        <f t="shared" si="17"/>
        <v>33.021999999999998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15343.3228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5" x14ac:dyDescent="0.25">
      <c r="A559" s="310">
        <v>350688</v>
      </c>
      <c r="B559" t="str">
        <f t="shared" si="16"/>
        <v>SEVROLL 04278 Elegant II bottom line 6m olive</v>
      </c>
      <c r="C559" s="185">
        <f t="shared" si="17"/>
        <v>35.134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137.86320000000001</v>
      </c>
      <c r="K559" s="460">
        <v>14624.02583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5" x14ac:dyDescent="0.25">
      <c r="A560" s="313">
        <v>120832</v>
      </c>
      <c r="B560" t="str">
        <f t="shared" si="16"/>
        <v>SEVROLL 01713 Exclusive upper line 3m olive</v>
      </c>
      <c r="C560" s="185">
        <f t="shared" si="17"/>
        <v>33.396000000000001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15297.97315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5" x14ac:dyDescent="0.25">
      <c r="A561" s="310">
        <v>191638</v>
      </c>
      <c r="B561" t="str">
        <f t="shared" si="16"/>
        <v>SEVROLL 03074 Top upper line simple 3m silver</v>
      </c>
      <c r="C561" s="185">
        <f t="shared" si="17"/>
        <v>31.262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13306.8262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5" x14ac:dyDescent="0.25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5" x14ac:dyDescent="0.25">
      <c r="A563" s="310">
        <v>284958</v>
      </c>
      <c r="B563" t="e">
        <f t="shared" si="16"/>
        <v>#N/A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5" x14ac:dyDescent="0.25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5" x14ac:dyDescent="0.25">
      <c r="A565" s="310">
        <v>284970</v>
      </c>
      <c r="B565" t="e">
        <f t="shared" si="16"/>
        <v>#N/A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5" x14ac:dyDescent="0.25">
      <c r="A566" s="310">
        <v>308668</v>
      </c>
      <c r="B566" t="str">
        <f t="shared" si="16"/>
        <v>SEVROLL 04590 Gemini II bottom line 6m olive</v>
      </c>
      <c r="C566" s="185">
        <f t="shared" si="17"/>
        <v>33.857999999999997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129.93239</v>
      </c>
      <c r="K566" s="460">
        <v>15059.635029999999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5" x14ac:dyDescent="0.25">
      <c r="A567" s="310">
        <v>205174</v>
      </c>
      <c r="B567" t="str">
        <f t="shared" si="16"/>
        <v>SEVROLL 03096 Gemini 10 bottom cover bar 3m 10mm olive dark brushed</v>
      </c>
      <c r="C567" s="185">
        <f t="shared" si="17"/>
        <v>33.308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15702.6772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5" x14ac:dyDescent="0.25">
      <c r="A568" s="313">
        <v>346129</v>
      </c>
      <c r="B568" t="e">
        <f t="shared" si="16"/>
        <v>#N/A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5" x14ac:dyDescent="0.25">
      <c r="A569" s="310">
        <v>163114</v>
      </c>
      <c r="B569" t="str">
        <f t="shared" si="16"/>
        <v>SEVROLL 02847 Doubler II bottom line 4.05m olive</v>
      </c>
      <c r="C569" s="185">
        <f t="shared" si="17"/>
        <v>37.51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17196.19498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5" x14ac:dyDescent="0.25">
      <c r="A570" s="310">
        <v>163120</v>
      </c>
      <c r="B570" t="e">
        <f t="shared" si="16"/>
        <v>#N/A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5" x14ac:dyDescent="0.25">
      <c r="A571" s="313">
        <v>353410</v>
      </c>
      <c r="B571" t="str">
        <f t="shared" si="16"/>
        <v>SEVROLL 50246 Ursus overhead line 3.6m raw</v>
      </c>
      <c r="C571" s="185">
        <f t="shared" si="17"/>
        <v>41.36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>
        <v>1232.1679300000001</v>
      </c>
      <c r="I571" s="460">
        <v>46.47636</v>
      </c>
      <c r="J571" s="460">
        <v>158.56433000000001</v>
      </c>
      <c r="K571" s="460">
        <v>17998.801149999999</v>
      </c>
      <c r="L571" s="459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5" x14ac:dyDescent="0.25">
      <c r="A572" s="310">
        <v>284526</v>
      </c>
      <c r="B572" t="str">
        <f t="shared" si="16"/>
        <v>SEVROLL 04099 Gemini 4 Pax bottom cover strip 3m 4mm white gloss</v>
      </c>
      <c r="C572" s="185">
        <f t="shared" si="17"/>
        <v>34.671999999999997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13483.14436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5" x14ac:dyDescent="0.25">
      <c r="A573" s="313">
        <v>234399</v>
      </c>
      <c r="B573" t="str">
        <f t="shared" si="16"/>
        <v>SEVROLL 02126 Exclusive overhead line 3.6m silver</v>
      </c>
      <c r="C573" s="185">
        <f t="shared" si="17"/>
        <v>36.542000000000002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>
        <v>1035.54538</v>
      </c>
      <c r="I573" s="460">
        <v>39.06514</v>
      </c>
      <c r="J573" s="460">
        <v>133.27927</v>
      </c>
      <c r="K573" s="460">
        <v>15126.65186</v>
      </c>
      <c r="L573" s="459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5" x14ac:dyDescent="0.25">
      <c r="A574" s="310">
        <v>89114</v>
      </c>
      <c r="B574" t="str">
        <f t="shared" si="16"/>
        <v>SEVROLL 01439 Gemini overhead line 4.05m olive</v>
      </c>
      <c r="C574" s="185">
        <f t="shared" si="17"/>
        <v>39.49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16802.072219999998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5" x14ac:dyDescent="0.25">
      <c r="A575" s="310">
        <v>89113</v>
      </c>
      <c r="B575" t="str">
        <f t="shared" si="16"/>
        <v>SEVROLL 01462 Gemini overhead line 4.05m gold</v>
      </c>
      <c r="C575" s="185">
        <f t="shared" si="17"/>
        <v>40.700000000000003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16802.072219999998</v>
      </c>
      <c r="L575" s="459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5" x14ac:dyDescent="0.25">
      <c r="A576" s="313">
        <v>223510</v>
      </c>
      <c r="B576" t="e">
        <f t="shared" si="16"/>
        <v>#N/A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5" x14ac:dyDescent="0.25">
      <c r="A577" s="313">
        <v>84174</v>
      </c>
      <c r="B577" t="e">
        <f t="shared" si="16"/>
        <v>#N/A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5" x14ac:dyDescent="0.25">
      <c r="A578" s="310">
        <v>308645</v>
      </c>
      <c r="B578" t="str">
        <f t="shared" si="16"/>
        <v>SEVROLL 04295 Elegant II lower line 6m white gloss</v>
      </c>
      <c r="C578" s="185">
        <f t="shared" si="17"/>
        <v>37.752000000000002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143.60579999999999</v>
      </c>
      <c r="K578" s="460">
        <v>15111.493469999999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5" x14ac:dyDescent="0.25">
      <c r="A579" s="310">
        <v>191639</v>
      </c>
      <c r="B579" t="str">
        <f t="shared" si="16"/>
        <v>SEVROLL 03072 Top upper guide simple 3m olive</v>
      </c>
      <c r="C579" s="185">
        <f t="shared" si="17"/>
        <v>34.363999999999997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16179.77324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5" x14ac:dyDescent="0.25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5" x14ac:dyDescent="0.25">
      <c r="A581" s="310">
        <v>102825</v>
      </c>
      <c r="B581" t="e">
        <f t="shared" si="18"/>
        <v>#N/A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5" x14ac:dyDescent="0.25">
      <c r="A582" s="313">
        <v>98034</v>
      </c>
      <c r="B582" t="str">
        <f t="shared" si="18"/>
        <v>SEVROLL 10256-SV Exclusive fitting set ZPE-10 II</v>
      </c>
      <c r="C582" s="185">
        <f t="shared" si="19"/>
        <v>35.353999999999999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15388.67266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5" x14ac:dyDescent="0.25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5" x14ac:dyDescent="0.25">
      <c r="A584" s="310">
        <v>180414</v>
      </c>
      <c r="B584" t="e">
        <f t="shared" si="18"/>
        <v>#N/A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5" x14ac:dyDescent="0.25">
      <c r="A585" s="310">
        <v>179227</v>
      </c>
      <c r="B585" t="str">
        <f t="shared" si="18"/>
        <v>SEVROLL 03047 Future II mounting bar 3.5m olive</v>
      </c>
      <c r="C585" s="185">
        <f t="shared" si="19"/>
        <v>41.426000000000002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19529.815930000001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5" x14ac:dyDescent="0.25">
      <c r="A586" s="310">
        <v>216338</v>
      </c>
      <c r="B586" t="str">
        <f t="shared" si="18"/>
        <v>SEVROLL 03469 Simple upper line 6m silver</v>
      </c>
      <c r="C586" s="185">
        <f t="shared" si="19"/>
        <v>42.283999999999999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157.76137</v>
      </c>
      <c r="K586" s="460">
        <v>17459.643199999999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5" x14ac:dyDescent="0.25">
      <c r="A587" s="313">
        <v>134489</v>
      </c>
      <c r="B587" t="e">
        <f t="shared" si="18"/>
        <v>#N/A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5" x14ac:dyDescent="0.25">
      <c r="A588" s="313">
        <v>214825</v>
      </c>
      <c r="B588" t="str">
        <f t="shared" si="18"/>
        <v>SEVROLL 10083-SV Exclusive fitting set ZPE-18</v>
      </c>
      <c r="C588" s="185">
        <f t="shared" si="19"/>
        <v>34.979999999999997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15227.429040000001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5" x14ac:dyDescent="0.25">
      <c r="A589" s="310">
        <v>227321</v>
      </c>
      <c r="B589" t="str">
        <f t="shared" si="18"/>
        <v>SEVROLL 02835 Comfort overhead line 2.35m silver</v>
      </c>
      <c r="C589" s="185">
        <f t="shared" si="19"/>
        <v>40.194000000000003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16563.524389999999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5" x14ac:dyDescent="0.25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5" x14ac:dyDescent="0.25">
      <c r="A591" s="310">
        <v>351578</v>
      </c>
      <c r="B591" t="str">
        <f t="shared" si="18"/>
        <v>SEVROLL 04764 Gemini II bottom line 6m white gloss</v>
      </c>
      <c r="C591" s="185">
        <f t="shared" si="19"/>
        <v>39.71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147.88980000000001</v>
      </c>
      <c r="K591" s="460">
        <v>14821.0872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5" x14ac:dyDescent="0.25">
      <c r="A592" s="313">
        <v>351578</v>
      </c>
      <c r="B592" t="str">
        <f t="shared" si="18"/>
        <v>SEVROLL 04764 Gemini II bottom line 6m white gloss</v>
      </c>
      <c r="C592" s="185">
        <f t="shared" si="19"/>
        <v>39.71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147.88980000000001</v>
      </c>
      <c r="K592" s="460">
        <v>14821.0872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5" x14ac:dyDescent="0.25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5" x14ac:dyDescent="0.25">
      <c r="A594" s="310">
        <v>238031</v>
      </c>
      <c r="B594" t="e">
        <f t="shared" si="18"/>
        <v>#N/A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5" x14ac:dyDescent="0.25">
      <c r="A595" s="310">
        <v>179224</v>
      </c>
      <c r="B595" t="str">
        <f t="shared" si="18"/>
        <v>SEVROLL 03049 Future II handle profile, 3.5 m, silver</v>
      </c>
      <c r="C595" s="185">
        <f t="shared" si="19"/>
        <v>38.588000000000001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16760.585780000001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5" x14ac:dyDescent="0.25">
      <c r="A596" s="310">
        <v>102838</v>
      </c>
      <c r="B596" t="str">
        <f t="shared" si="18"/>
        <v>SEVROLL 02298 Maxim overhead line 3.5m silver</v>
      </c>
      <c r="C596" s="185">
        <f t="shared" si="19"/>
        <v>36.520000000000003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>
        <v>1052.5355300000001</v>
      </c>
      <c r="I596" s="460">
        <v>39.825560000000003</v>
      </c>
      <c r="J596" s="460">
        <v>141.11804000000001</v>
      </c>
      <c r="K596" s="460">
        <v>15641.622359999999</v>
      </c>
      <c r="L596" s="459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5" x14ac:dyDescent="0.25">
      <c r="A597" s="310">
        <v>98113</v>
      </c>
      <c r="B597" t="str">
        <f t="shared" si="18"/>
        <v>SEVROLL 02830 Comfort upper guide 2.35m olive</v>
      </c>
      <c r="C597" s="185">
        <f t="shared" si="19"/>
        <v>44.198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20691.440979999999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5" x14ac:dyDescent="0.25">
      <c r="A598" s="310">
        <v>223554</v>
      </c>
      <c r="B598" t="str">
        <f t="shared" si="18"/>
        <v>SEVROLL 03584 Simple upper line 6m olive</v>
      </c>
      <c r="C598" s="185">
        <f t="shared" si="19"/>
        <v>48.026000000000003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>
        <v>1476.97957</v>
      </c>
      <c r="I598" s="460">
        <v>53.684620000000002</v>
      </c>
      <c r="J598" s="460">
        <v>181.37522999999999</v>
      </c>
      <c r="K598" s="460">
        <v>21829.844659999999</v>
      </c>
      <c r="L598" s="459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5" x14ac:dyDescent="0.25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5" x14ac:dyDescent="0.25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5" x14ac:dyDescent="0.25">
      <c r="A601" s="310">
        <v>102830</v>
      </c>
      <c r="B601" t="e">
        <f t="shared" si="18"/>
        <v>#N/A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5" x14ac:dyDescent="0.25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5" x14ac:dyDescent="0.25">
      <c r="A603" s="310">
        <v>134933</v>
      </c>
      <c r="B603" t="str">
        <f t="shared" si="18"/>
        <v>SEVROLL 01391 Gemini overhead line 6m silver</v>
      </c>
      <c r="C603" s="185">
        <f t="shared" si="19"/>
        <v>49.323999999999998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184.17554999999999</v>
      </c>
      <c r="K603" s="460">
        <v>19882.452249999998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5" x14ac:dyDescent="0.25">
      <c r="A604" s="310">
        <v>349807</v>
      </c>
      <c r="B604" t="str">
        <f t="shared" si="18"/>
        <v>SEVROLL 04476 Blue upper line 6m silver</v>
      </c>
      <c r="C604" s="185">
        <f t="shared" si="19"/>
        <v>46.618000000000002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>
        <v>1224.2893999999999</v>
      </c>
      <c r="I604" s="460">
        <v>44.897219999999997</v>
      </c>
      <c r="J604" s="460">
        <v>160.97072</v>
      </c>
      <c r="K604" s="460">
        <v>17440.02</v>
      </c>
      <c r="L604" s="459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5" x14ac:dyDescent="0.25">
      <c r="A605" s="310">
        <v>304006</v>
      </c>
      <c r="B605" t="str">
        <f t="shared" si="18"/>
        <v>SEVROLL 20292 safety film 300mm/50m transparent</v>
      </c>
      <c r="C605" s="185">
        <f t="shared" si="19"/>
        <v>38.06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>
        <v>1262.60177</v>
      </c>
      <c r="I605" s="460">
        <v>42.781149999999997</v>
      </c>
      <c r="J605" s="460">
        <v>143.16999999999999</v>
      </c>
      <c r="K605" s="460">
        <v>17534.218120000001</v>
      </c>
      <c r="L605" s="459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5" x14ac:dyDescent="0.25">
      <c r="A606" s="310">
        <v>299759</v>
      </c>
      <c r="B606" t="str">
        <f t="shared" si="18"/>
        <v>SEVROLL 04191 Idea upper/lower line 6m silver</v>
      </c>
      <c r="C606" s="185">
        <f t="shared" si="19"/>
        <v>42.042000000000002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>
        <v>1247.7415100000001</v>
      </c>
      <c r="I606" s="460">
        <v>44.862960000000001</v>
      </c>
      <c r="J606" s="460">
        <v>156.44759999999999</v>
      </c>
      <c r="K606" s="460">
        <v>17880.723620000001</v>
      </c>
      <c r="L606" s="459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5" x14ac:dyDescent="0.25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5" x14ac:dyDescent="0.25">
      <c r="A608" s="310">
        <v>100968</v>
      </c>
      <c r="B608" t="e">
        <f t="shared" si="18"/>
        <v>#N/A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5" x14ac:dyDescent="0.25">
      <c r="A609" s="313">
        <v>223514</v>
      </c>
      <c r="B609" t="e">
        <f t="shared" si="18"/>
        <v>#N/A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5" x14ac:dyDescent="0.25">
      <c r="A610" s="310">
        <v>349806</v>
      </c>
      <c r="B610" t="str">
        <f t="shared" si="18"/>
        <v>SEVROLL 04470 Blue upper line 6m olive</v>
      </c>
      <c r="C610" s="185">
        <f t="shared" si="19"/>
        <v>49.698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189.86785</v>
      </c>
      <c r="K610" s="460">
        <v>23014.984410000001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5" x14ac:dyDescent="0.25">
      <c r="A611" s="310">
        <v>318663</v>
      </c>
      <c r="B611" t="str">
        <f t="shared" si="18"/>
        <v>SEVROLL 20363-SV shock absorber Central 10/18mm double-sided 25kg</v>
      </c>
      <c r="C611" s="185">
        <f t="shared" si="19"/>
        <v>43.735999999999997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20147.28615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5" x14ac:dyDescent="0.25">
      <c r="A612" s="310">
        <v>283955</v>
      </c>
      <c r="B612" t="str">
        <f t="shared" si="18"/>
        <v>SEVROLL 20319-SV shock absorber Central 10/18mm double-sided 25-40kg</v>
      </c>
      <c r="C612" s="185">
        <f t="shared" si="19"/>
        <v>43.735999999999997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20147.28615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5" x14ac:dyDescent="0.25">
      <c r="A613" s="310">
        <v>284973</v>
      </c>
      <c r="B613" t="e">
        <f t="shared" si="18"/>
        <v>#N/A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5" x14ac:dyDescent="0.25">
      <c r="A614" s="310">
        <v>163110</v>
      </c>
      <c r="B614" t="str">
        <f t="shared" si="18"/>
        <v>SEVROLL 02853 Doubler II bottom line 6m silver</v>
      </c>
      <c r="C614" s="185">
        <f t="shared" si="19"/>
        <v>50.533999999999999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188.25120000000001</v>
      </c>
      <c r="K614" s="460">
        <v>20369.9195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5" x14ac:dyDescent="0.25">
      <c r="A615" s="310">
        <v>232989</v>
      </c>
      <c r="B615" t="str">
        <f t="shared" si="18"/>
        <v>SEVROLL 20195 Optima shock absorber set L+P</v>
      </c>
      <c r="C615" s="185">
        <f t="shared" si="19"/>
        <v>47.41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22984.33137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5" x14ac:dyDescent="0.25">
      <c r="A616" s="313">
        <v>223511</v>
      </c>
      <c r="B616" t="e">
        <f t="shared" si="18"/>
        <v>#N/A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5" x14ac:dyDescent="0.25">
      <c r="A617" s="310">
        <v>180419</v>
      </c>
      <c r="B617" t="e">
        <f t="shared" si="18"/>
        <v>#N/A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5" x14ac:dyDescent="0.25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5" x14ac:dyDescent="0.25">
      <c r="A619" s="313">
        <v>223516</v>
      </c>
      <c r="B619" t="e">
        <f t="shared" si="18"/>
        <v>#N/A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5" x14ac:dyDescent="0.25">
      <c r="A620" s="310">
        <v>284971</v>
      </c>
      <c r="B620" t="e">
        <f t="shared" si="18"/>
        <v>#N/A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5" x14ac:dyDescent="0.25">
      <c r="A621" s="310">
        <v>102839</v>
      </c>
      <c r="B621" t="str">
        <f t="shared" si="18"/>
        <v>SEVROLL 02306 Maxim overhead line 4.3m silver</v>
      </c>
      <c r="C621" s="185">
        <f t="shared" si="19"/>
        <v>44.902000000000001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>
        <v>1294.14483</v>
      </c>
      <c r="I621" s="460">
        <v>48.967509999999997</v>
      </c>
      <c r="J621" s="460">
        <v>173.51165</v>
      </c>
      <c r="K621" s="460">
        <v>19232.153289999998</v>
      </c>
      <c r="L621" s="459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5" x14ac:dyDescent="0.25">
      <c r="A622" s="310">
        <v>227324</v>
      </c>
      <c r="B622" t="str">
        <f t="shared" si="18"/>
        <v>SEVROLL 02836 Comfort upper line 3m silver</v>
      </c>
      <c r="C622" s="185">
        <f t="shared" si="19"/>
        <v>51.304000000000002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21137.42181</v>
      </c>
      <c r="L622" s="459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5" x14ac:dyDescent="0.25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5" x14ac:dyDescent="0.25">
      <c r="A624" s="310">
        <v>134935</v>
      </c>
      <c r="B624" t="str">
        <f t="shared" si="18"/>
        <v>SEVROLL 01392 Gemini overhead line 6m gold</v>
      </c>
      <c r="C624" s="185">
        <f t="shared" si="19"/>
        <v>60.258000000000003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1736.99515</v>
      </c>
      <c r="I624" s="460">
        <v>62.454239999999999</v>
      </c>
      <c r="J624" s="460">
        <v>214.76429999999999</v>
      </c>
      <c r="K624" s="460">
        <v>24891.958839999999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5" x14ac:dyDescent="0.25">
      <c r="A625" s="310">
        <v>163115</v>
      </c>
      <c r="B625" t="str">
        <f t="shared" si="18"/>
        <v>SEVROLL 02848 Doubler II bottom line 6m olive</v>
      </c>
      <c r="C625" s="185">
        <f t="shared" si="19"/>
        <v>55.594000000000001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219.68598</v>
      </c>
      <c r="K625" s="460">
        <v>25462.39976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5" x14ac:dyDescent="0.25">
      <c r="A626" s="313">
        <v>223515</v>
      </c>
      <c r="B626" t="e">
        <f t="shared" si="18"/>
        <v>#N/A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5" x14ac:dyDescent="0.25">
      <c r="A627" s="310">
        <v>279077</v>
      </c>
      <c r="B627" t="str">
        <f t="shared" si="18"/>
        <v>SEVROLL 01507 Single overhead line 6m silver</v>
      </c>
      <c r="C627" s="185">
        <f t="shared" si="19"/>
        <v>49.433999999999997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184.14060000000001</v>
      </c>
      <c r="K627" s="460">
        <v>21033.705300000001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5" x14ac:dyDescent="0.25">
      <c r="A628" s="310">
        <v>98115</v>
      </c>
      <c r="B628" t="str">
        <f t="shared" si="18"/>
        <v>SEVROLL 02831 Comfort upper line 3m olive</v>
      </c>
      <c r="C628" s="185">
        <f t="shared" si="19"/>
        <v>56.43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26416.59144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5" x14ac:dyDescent="0.25">
      <c r="A629" s="313">
        <v>346130</v>
      </c>
      <c r="B629" t="e">
        <f t="shared" si="18"/>
        <v>#N/A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5" x14ac:dyDescent="0.25">
      <c r="A630" s="310">
        <v>102831</v>
      </c>
      <c r="B630" t="e">
        <f t="shared" si="18"/>
        <v>#N/A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5" x14ac:dyDescent="0.25">
      <c r="A631" s="310">
        <v>134934</v>
      </c>
      <c r="B631" t="str">
        <f t="shared" si="18"/>
        <v>SEVROLL 01390 Gemini upper line 6m olive</v>
      </c>
      <c r="C631" s="185">
        <f t="shared" si="19"/>
        <v>58.454000000000001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214.76429999999999</v>
      </c>
      <c r="K631" s="460">
        <v>24891.958839999999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5" x14ac:dyDescent="0.25">
      <c r="A632" s="310">
        <v>288822</v>
      </c>
      <c r="B632" t="str">
        <f t="shared" si="18"/>
        <v>SEVROLL 20259-SV shock absorber Top SV60 - 2 pcs</v>
      </c>
      <c r="C632" s="185">
        <f t="shared" si="19"/>
        <v>45.408000000000001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20915.208030000002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5" x14ac:dyDescent="0.25">
      <c r="A633" s="310">
        <v>299760</v>
      </c>
      <c r="B633" t="str">
        <f t="shared" si="18"/>
        <v>SEVROLL 10194-SV Idea fittings set for two doors 50kg</v>
      </c>
      <c r="C633" s="185">
        <f t="shared" si="19"/>
        <v>47.19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>
        <v>1401.1760999999999</v>
      </c>
      <c r="I633" s="460">
        <v>50.382359999999998</v>
      </c>
      <c r="J633" s="460">
        <v>175.74600000000001</v>
      </c>
      <c r="K633" s="460">
        <v>20079.513620000002</v>
      </c>
      <c r="L633" s="459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5" x14ac:dyDescent="0.25">
      <c r="A634" s="310">
        <v>238027</v>
      </c>
      <c r="B634" t="e">
        <f t="shared" si="18"/>
        <v>#N/A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5" x14ac:dyDescent="0.25">
      <c r="A635" s="313">
        <v>213363</v>
      </c>
      <c r="B635" t="e">
        <f t="shared" si="18"/>
        <v>#N/A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5" x14ac:dyDescent="0.25">
      <c r="A636" s="310">
        <v>306089</v>
      </c>
      <c r="B636" t="str">
        <f t="shared" si="18"/>
        <v>SEVROLL 20267-SV shock absorber Top SV80 - 2 pcs</v>
      </c>
      <c r="C636" s="185">
        <f t="shared" si="19"/>
        <v>48.554000000000002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22365.727480000001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5" x14ac:dyDescent="0.25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5" x14ac:dyDescent="0.25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5" x14ac:dyDescent="0.25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5" x14ac:dyDescent="0.25">
      <c r="A640" s="310">
        <v>238032</v>
      </c>
      <c r="B640" t="e">
        <f t="shared" si="18"/>
        <v>#N/A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5" x14ac:dyDescent="0.25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5" x14ac:dyDescent="0.25">
      <c r="A642" s="313">
        <v>223518</v>
      </c>
      <c r="B642" t="e">
        <f t="shared" si="18"/>
        <v>#N/A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5" x14ac:dyDescent="0.25">
      <c r="A643" s="313">
        <v>223520</v>
      </c>
      <c r="B643" t="e">
        <f t="shared" si="18"/>
        <v>#N/A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5" x14ac:dyDescent="0.25">
      <c r="A644" s="313">
        <v>223517</v>
      </c>
      <c r="B644" t="e">
        <f t="shared" ref="B644:B707" si="20">IF($A$2=1,D644,IF($A$2=2,F644,IF($A$2=3,G644,IF($A$2=4,E644,IF($A$2&gt;4,P644,"zadat jazyk")))))</f>
        <v>#N/A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5" x14ac:dyDescent="0.25">
      <c r="A645" s="310">
        <v>181590</v>
      </c>
      <c r="B645" t="str">
        <f t="shared" si="20"/>
        <v>SEVROLL 10229-SV Everest kit for Fox II mounting bar</v>
      </c>
      <c r="C645" s="185">
        <f t="shared" si="21"/>
        <v>49.786000000000001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21189.279849999999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5" x14ac:dyDescent="0.25">
      <c r="A646" s="313">
        <v>223519</v>
      </c>
      <c r="B646" t="e">
        <f t="shared" si="20"/>
        <v>#N/A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5" x14ac:dyDescent="0.25">
      <c r="A647" s="310">
        <v>98079</v>
      </c>
      <c r="B647" t="str">
        <f t="shared" si="20"/>
        <v>SEVROLL 02837 Comfort overhead line 4.05m silver</v>
      </c>
      <c r="C647" s="185">
        <f t="shared" si="21"/>
        <v>69.256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28542.77939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5" x14ac:dyDescent="0.25">
      <c r="A648" s="313">
        <v>223522</v>
      </c>
      <c r="B648" t="e">
        <f t="shared" si="20"/>
        <v>#N/A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5" x14ac:dyDescent="0.25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5" x14ac:dyDescent="0.25">
      <c r="A650" s="310">
        <v>191641</v>
      </c>
      <c r="B650" t="str">
        <f t="shared" si="20"/>
        <v>SEVROLL 03075 Top upper line simple 6m silver</v>
      </c>
      <c r="C650" s="185">
        <f t="shared" si="21"/>
        <v>62.502000000000002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232.83539999999999</v>
      </c>
      <c r="K650" s="460">
        <v>26592.909199999998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5" x14ac:dyDescent="0.25">
      <c r="A651" s="310">
        <v>197377</v>
      </c>
      <c r="B651" t="e">
        <f t="shared" si="20"/>
        <v>#N/A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5" x14ac:dyDescent="0.25">
      <c r="A652" s="313">
        <v>223521</v>
      </c>
      <c r="B652" t="e">
        <f t="shared" si="20"/>
        <v>#N/A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5" x14ac:dyDescent="0.25">
      <c r="A653" s="311">
        <v>157362</v>
      </c>
      <c r="B653" t="e">
        <f t="shared" si="20"/>
        <v>#N/A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5" x14ac:dyDescent="0.25">
      <c r="A654" s="310">
        <v>180420</v>
      </c>
      <c r="B654" t="e">
        <f t="shared" si="20"/>
        <v>#N/A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5" x14ac:dyDescent="0.25">
      <c r="A655" s="310">
        <v>98117</v>
      </c>
      <c r="B655" t="str">
        <f t="shared" si="20"/>
        <v>SEVROLL 02832 Comfort overhead line 4.05m olive</v>
      </c>
      <c r="C655" s="185">
        <f t="shared" si="21"/>
        <v>76.186000000000007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35657.731119999997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5" x14ac:dyDescent="0.25">
      <c r="A656" s="310">
        <v>212761</v>
      </c>
      <c r="B656" t="str">
        <f t="shared" si="20"/>
        <v>SEVROLL 214-517 Line upper line 2m raw aluminum</v>
      </c>
      <c r="C656" s="185">
        <f t="shared" si="21"/>
        <v>66.043999999999997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>
        <v>1955.5670399999999</v>
      </c>
      <c r="I656" s="460">
        <v>70.313069999999996</v>
      </c>
      <c r="J656" s="460">
        <v>246.024</v>
      </c>
      <c r="K656" s="460">
        <v>28024.196909999999</v>
      </c>
      <c r="L656" s="459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5" x14ac:dyDescent="0.25">
      <c r="A657" s="313">
        <v>223512</v>
      </c>
      <c r="B657" t="e">
        <f t="shared" si="20"/>
        <v>#N/A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5" x14ac:dyDescent="0.25">
      <c r="A658" s="310">
        <v>191642</v>
      </c>
      <c r="B658" t="str">
        <f t="shared" si="20"/>
        <v>SEVROLL 03073 Top upper guide simple 6m olive</v>
      </c>
      <c r="C658" s="185">
        <f t="shared" si="21"/>
        <v>68.727999999999994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>
        <v>2258.0936999999999</v>
      </c>
      <c r="I658" s="460">
        <v>81.190510000000003</v>
      </c>
      <c r="J658" s="460">
        <v>279.19358</v>
      </c>
      <c r="K658" s="460">
        <v>32359.5465</v>
      </c>
      <c r="L658" s="459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5" x14ac:dyDescent="0.25">
      <c r="A659" s="310">
        <v>262430</v>
      </c>
      <c r="B659" t="str">
        <f t="shared" si="20"/>
        <v>SEVROLL 04699 Optima upper line 6m silver</v>
      </c>
      <c r="C659" s="185">
        <f t="shared" si="21"/>
        <v>69.058000000000007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>
        <v>2271.8449099999998</v>
      </c>
      <c r="I659" s="460">
        <v>81.684939999999997</v>
      </c>
      <c r="J659" s="460">
        <v>304.86430000000001</v>
      </c>
      <c r="K659" s="460">
        <v>32556.60786</v>
      </c>
      <c r="L659" s="459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5" x14ac:dyDescent="0.25">
      <c r="A660" s="313">
        <v>223523</v>
      </c>
      <c r="B660" t="e">
        <f t="shared" si="20"/>
        <v>#N/A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5" x14ac:dyDescent="0.25">
      <c r="A661" s="313">
        <v>223524</v>
      </c>
      <c r="B661" t="e">
        <f t="shared" si="20"/>
        <v>#N/A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5" x14ac:dyDescent="0.25">
      <c r="A662" s="310">
        <v>304010</v>
      </c>
      <c r="B662" t="str">
        <f t="shared" si="20"/>
        <v>SEVROLL 20072 safety film 500mm/50m transparent</v>
      </c>
      <c r="C662" s="185">
        <f t="shared" si="21"/>
        <v>63.448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29223.69715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5" x14ac:dyDescent="0.25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5" x14ac:dyDescent="0.25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5" x14ac:dyDescent="0.25">
      <c r="A665" s="313">
        <v>223525</v>
      </c>
      <c r="B665" t="e">
        <f t="shared" si="20"/>
        <v>#N/A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5" x14ac:dyDescent="0.25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5" x14ac:dyDescent="0.25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5" x14ac:dyDescent="0.25">
      <c r="A668" s="313">
        <v>317377</v>
      </c>
      <c r="B668" t="e">
        <f t="shared" si="20"/>
        <v>#N/A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5" x14ac:dyDescent="0.25">
      <c r="A669" s="310">
        <v>227196</v>
      </c>
      <c r="B669" t="str">
        <f t="shared" si="20"/>
        <v>SEVROLL 02838 Comfort overhead line 6m silver</v>
      </c>
      <c r="C669" s="185">
        <f t="shared" si="21"/>
        <v>102.608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382.18380000000002</v>
      </c>
      <c r="K669" s="460">
        <v>42285.215190000003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5" x14ac:dyDescent="0.25">
      <c r="A670" s="310">
        <v>212763</v>
      </c>
      <c r="B670" t="str">
        <f t="shared" si="20"/>
        <v>SEVROLL 10082-SV Line fittings set for 2 wings left</v>
      </c>
      <c r="C670" s="185">
        <f t="shared" si="21"/>
        <v>97.174000000000007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>
        <v>1590.7980700000001</v>
      </c>
      <c r="I670" s="460">
        <v>57.197670000000002</v>
      </c>
      <c r="J670" s="460">
        <v>368.93400000000003</v>
      </c>
      <c r="K670" s="460">
        <v>22796.885719999998</v>
      </c>
      <c r="L670" s="459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5" x14ac:dyDescent="0.25">
      <c r="A671" s="310">
        <v>212764</v>
      </c>
      <c r="B671" t="str">
        <f t="shared" si="20"/>
        <v>SEVROLL 10081-SV Line fittings set for 2 wings right</v>
      </c>
      <c r="C671" s="185">
        <f t="shared" si="21"/>
        <v>97.174000000000007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22796.885719999998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5" x14ac:dyDescent="0.25">
      <c r="A672" s="310">
        <v>227197</v>
      </c>
      <c r="B672" t="str">
        <f t="shared" si="20"/>
        <v>SEVROLL 02833 Comfort upper line 6m olive</v>
      </c>
      <c r="C672" s="185">
        <f t="shared" si="21"/>
        <v>112.86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455.83721000000003</v>
      </c>
      <c r="K672" s="460">
        <v>52833.182480000003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5" x14ac:dyDescent="0.25">
      <c r="A673" s="313">
        <v>213362</v>
      </c>
      <c r="B673" t="e">
        <f t="shared" si="20"/>
        <v>#N/A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5" x14ac:dyDescent="0.25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5" x14ac:dyDescent="0.25">
      <c r="A675" s="310">
        <v>98056</v>
      </c>
      <c r="B675" t="str">
        <f t="shared" si="20"/>
        <v>SEVROLL 02006 Prince fitting set for folding doors 1200mm silver</v>
      </c>
      <c r="C675" s="185">
        <f t="shared" si="21"/>
        <v>170.76400000000001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>
        <v>5336.91759</v>
      </c>
      <c r="I675" s="460">
        <v>191.89064999999999</v>
      </c>
      <c r="J675" s="460">
        <v>659.86327000000006</v>
      </c>
      <c r="K675" s="460">
        <v>76480.543369999999</v>
      </c>
      <c r="L675" s="459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5" x14ac:dyDescent="0.25">
      <c r="A676" s="310">
        <v>100967</v>
      </c>
      <c r="B676" t="e">
        <f t="shared" si="20"/>
        <v>#N/A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5" x14ac:dyDescent="0.25">
      <c r="A677" s="310">
        <v>203857</v>
      </c>
      <c r="B677" t="str">
        <f t="shared" si="20"/>
        <v>ANB-safety foil 200mm/250m transparent</v>
      </c>
      <c r="C677" s="185">
        <f t="shared" si="21"/>
        <v>62.043170000000003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89.778189999999995</v>
      </c>
      <c r="J677" s="460">
        <v>325.75200000000001</v>
      </c>
      <c r="K677" s="460">
        <v>31435.509669999999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5" x14ac:dyDescent="0.25">
      <c r="A678" s="310">
        <v>203859</v>
      </c>
      <c r="B678" t="str">
        <f t="shared" si="20"/>
        <v>ANB-safety foil 250mm/250m transparent</v>
      </c>
      <c r="C678" s="185">
        <f t="shared" si="21"/>
        <v>77.553960000000004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112.22274</v>
      </c>
      <c r="J678" s="460">
        <v>407.19</v>
      </c>
      <c r="K678" s="460">
        <v>39294.3871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5" x14ac:dyDescent="0.25">
      <c r="A679" s="310">
        <v>203860</v>
      </c>
      <c r="B679" t="str">
        <f t="shared" si="20"/>
        <v>ANB-safety foil 300mm/250m transparent</v>
      </c>
      <c r="C679" s="185">
        <f t="shared" si="21"/>
        <v>93.064750000000004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134.66729000000001</v>
      </c>
      <c r="J679" s="460">
        <v>488.62799999999999</v>
      </c>
      <c r="K679" s="460">
        <v>47153.26453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5" x14ac:dyDescent="0.25">
      <c r="A680" s="310">
        <v>203861</v>
      </c>
      <c r="B680" t="str">
        <f t="shared" si="20"/>
        <v>ANB-safety foil 250mm/250m transparent</v>
      </c>
      <c r="C680" s="185">
        <f t="shared" si="21"/>
        <v>124.08634000000001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179.55637999999999</v>
      </c>
      <c r="J680" s="460">
        <v>651.50400000000002</v>
      </c>
      <c r="K680" s="460">
        <v>62871.019359999998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5" x14ac:dyDescent="0.25">
      <c r="A681" s="310">
        <v>203862</v>
      </c>
      <c r="B681" t="str">
        <f t="shared" si="20"/>
        <v>ANB-safety foil 500mm/250m transparent</v>
      </c>
      <c r="C681" s="185">
        <f t="shared" si="21"/>
        <v>155.10792000000001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224.44548</v>
      </c>
      <c r="J681" s="460">
        <v>814.38</v>
      </c>
      <c r="K681" s="460">
        <v>78588.7742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5" x14ac:dyDescent="0.25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5" x14ac:dyDescent="0.25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5" x14ac:dyDescent="0.25">
      <c r="A684" s="310">
        <v>89290</v>
      </c>
      <c r="B684" t="str">
        <f t="shared" si="20"/>
        <v>OKE-stop brush self-adhesive 6.7x3mm gray</v>
      </c>
      <c r="C684" s="185">
        <f t="shared" si="21"/>
        <v>0.58808000000000005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>
        <v>309.10646000000003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5" x14ac:dyDescent="0.25">
      <c r="A685" s="310">
        <v>89291</v>
      </c>
      <c r="B685" t="str">
        <f t="shared" si="20"/>
        <v>OKE-stop brush self-adhesive 6.7x5mm gray</v>
      </c>
      <c r="C685" s="185">
        <f t="shared" si="21"/>
        <v>0.62546000000000002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>
        <v>327.78870999999998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5" x14ac:dyDescent="0.25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5" x14ac:dyDescent="0.25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5" x14ac:dyDescent="0.25">
      <c r="A688" s="310">
        <v>362252</v>
      </c>
      <c r="B688" t="str">
        <f t="shared" si="20"/>
        <v>SEVROLL 10236 2x lower carriage WD18V without positioner with spring</v>
      </c>
      <c r="C688" s="185">
        <f t="shared" si="21"/>
        <v>4.4219999999999997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2143.7821199999998</v>
      </c>
      <c r="L688" s="459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5" x14ac:dyDescent="0.25">
      <c r="A689" s="310">
        <v>89117</v>
      </c>
      <c r="B689" t="str">
        <f t="shared" si="20"/>
        <v>SEVROLL 00736 Cleft lower guide 1.7m olive</v>
      </c>
      <c r="C689" s="185">
        <f t="shared" si="21"/>
        <v>5.9748299999999999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>
        <v>166.1</v>
      </c>
      <c r="I689" s="460">
        <v>6.5603600000000002</v>
      </c>
      <c r="J689" s="460">
        <v>0</v>
      </c>
      <c r="K689" s="460">
        <v>2839.22181</v>
      </c>
      <c r="L689" s="459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5" x14ac:dyDescent="0.25">
      <c r="A690" s="310">
        <v>89118</v>
      </c>
      <c r="B690" t="str">
        <f t="shared" si="20"/>
        <v>SEVROLL 00749 Cleft lower line 1.7m silver</v>
      </c>
      <c r="C690" s="185">
        <f t="shared" si="21"/>
        <v>5.9748299999999999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>
        <v>166.1</v>
      </c>
      <c r="I690" s="460">
        <v>6.5603600000000002</v>
      </c>
      <c r="J690" s="460">
        <v>0</v>
      </c>
      <c r="K690" s="460">
        <v>2839.22181</v>
      </c>
      <c r="L690" s="459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5" x14ac:dyDescent="0.25">
      <c r="A691" s="310">
        <v>89116</v>
      </c>
      <c r="B691" t="e">
        <f t="shared" si="20"/>
        <v>#N/A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5" x14ac:dyDescent="0.25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5" x14ac:dyDescent="0.25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5" x14ac:dyDescent="0.25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5" x14ac:dyDescent="0.25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5" x14ac:dyDescent="0.25">
      <c r="A696" s="310">
        <v>89122</v>
      </c>
      <c r="B696" t="e">
        <f t="shared" si="20"/>
        <v>#N/A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5" x14ac:dyDescent="0.25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5" x14ac:dyDescent="0.25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5" x14ac:dyDescent="0.25">
      <c r="A699" s="310">
        <v>89125</v>
      </c>
      <c r="B699" t="e">
        <f t="shared" si="20"/>
        <v>#N/A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5" x14ac:dyDescent="0.25">
      <c r="A700" s="310">
        <v>135115</v>
      </c>
      <c r="B700" t="str">
        <f t="shared" si="20"/>
        <v>SEVROLL 01379 Cleft lower line 6m silver</v>
      </c>
      <c r="C700" s="185">
        <f t="shared" si="21"/>
        <v>0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>
        <v>0</v>
      </c>
      <c r="I700" s="460">
        <v>0</v>
      </c>
      <c r="J700" s="460">
        <v>0</v>
      </c>
      <c r="K700" s="460">
        <v>0</v>
      </c>
      <c r="L700" s="459" t="s">
        <v>540</v>
      </c>
      <c r="M700" s="309" t="s">
        <v>571</v>
      </c>
      <c r="N700" s="182"/>
      <c r="O700">
        <v>0</v>
      </c>
      <c r="P700" t="s">
        <v>9326</v>
      </c>
    </row>
    <row r="701" spans="1:16" ht="15" x14ac:dyDescent="0.25">
      <c r="A701" s="310">
        <v>89284</v>
      </c>
      <c r="B701" t="str">
        <f t="shared" si="20"/>
        <v>SEVROLL stop brush self-adhesive 4.8x4mm gray</v>
      </c>
      <c r="C701" s="185">
        <f t="shared" si="21"/>
        <v>0.10365000000000001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55.272480000000002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5" x14ac:dyDescent="0.25">
      <c r="A702" s="310">
        <v>210545</v>
      </c>
      <c r="B702" t="e">
        <f t="shared" si="20"/>
        <v>#N/A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5" x14ac:dyDescent="0.25">
      <c r="A703" s="310">
        <v>308639</v>
      </c>
      <c r="B703" t="str">
        <f t="shared" si="20"/>
        <v>SEVROLL dust brush self-adhesive 6.7x13mm gray</v>
      </c>
      <c r="C703" s="185">
        <f t="shared" si="21"/>
        <v>0.19009999999999999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101.37326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5" x14ac:dyDescent="0.25">
      <c r="A704" s="310">
        <v>89131</v>
      </c>
      <c r="B704" t="str">
        <f t="shared" si="20"/>
        <v>SEVROLL self-adhesive dust brush 6,7x4mm grey</v>
      </c>
      <c r="C704" s="185">
        <f t="shared" si="21"/>
        <v>0.1142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60.897199999999998</v>
      </c>
      <c r="L704" s="459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5" x14ac:dyDescent="0.25">
      <c r="A705" s="310">
        <v>361759</v>
      </c>
      <c r="B705" t="str">
        <f t="shared" si="20"/>
        <v>SEVROLL 20143-SV dust brush self-adhesive 6.7x9mm gray</v>
      </c>
      <c r="C705" s="185">
        <f t="shared" si="21"/>
        <v>0.374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159.98396</v>
      </c>
      <c r="L705" s="459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5" x14ac:dyDescent="0.25">
      <c r="A706" s="310">
        <v>98067</v>
      </c>
      <c r="B706" t="str">
        <f t="shared" si="20"/>
        <v>SEVROLL plug-in stop brush 14x4mm gray</v>
      </c>
      <c r="C706" s="185">
        <f t="shared" si="21"/>
        <v>0.12383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66.033280000000005</v>
      </c>
      <c r="L706" s="459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5" x14ac:dyDescent="0.25">
      <c r="A707" s="310">
        <v>245792</v>
      </c>
      <c r="B707" t="str">
        <f t="shared" si="20"/>
        <v>SEVROLL 20224-SV plug-in stop brush 14x4mm, 50m, gray</v>
      </c>
      <c r="C707" s="185">
        <f t="shared" si="21"/>
        <v>15.246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6314.0249899999999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5" x14ac:dyDescent="0.25">
      <c r="A708" s="310">
        <v>229433</v>
      </c>
      <c r="B708" t="str">
        <f t="shared" ref="B708:B771" si="22">IF($A$2=1,D708,IF($A$2=2,F708,IF($A$2=3,G708,IF($A$2=4,E708,IF($A$2&gt;4,P708,"zadat jazyk")))))</f>
        <v>SEVROLL plug-in stop brush 4.8x4mm gray</v>
      </c>
      <c r="C708" s="185">
        <f t="shared" ref="C708:C771" si="23">IF($A$2=1,H708,IF($A$2=2,I708,IF($A$2=3,J708,IF($A$2=4,K708,IF($A$2&gt;4,O708,"zadat jazyk")))))</f>
        <v>4.5400000000000003E-2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24.212029999999999</v>
      </c>
      <c r="L708" s="459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5" x14ac:dyDescent="0.25">
      <c r="A709" s="310">
        <v>305137</v>
      </c>
      <c r="B709" t="str">
        <f t="shared" si="22"/>
        <v>SEVROLL 20287-SV plug-in stop brush 4.8x4mm white</v>
      </c>
      <c r="C709" s="185">
        <f t="shared" si="23"/>
        <v>0.15576000000000001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63.993670000000002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5" x14ac:dyDescent="0.25">
      <c r="A710" s="310">
        <v>196947</v>
      </c>
      <c r="B710" t="str">
        <f t="shared" si="22"/>
        <v>SEVROLL 20021-SV plug-in stop brush 4.8x6mm gray</v>
      </c>
      <c r="C710" s="185">
        <f t="shared" si="23"/>
        <v>0.13200000000000001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54.124229999999997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5" x14ac:dyDescent="0.25">
      <c r="A711" s="310">
        <v>305348</v>
      </c>
      <c r="B711" t="str">
        <f t="shared" si="22"/>
        <v>SEVROLL 20082-BL plug-in dust brush 4.8x9mm gray</v>
      </c>
      <c r="C711" s="185">
        <f t="shared" si="23"/>
        <v>0.22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95.990279999999998</v>
      </c>
      <c r="L711" s="459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5" x14ac:dyDescent="0.25">
      <c r="A712" s="310">
        <v>306523</v>
      </c>
      <c r="B712" t="str">
        <f t="shared" si="22"/>
        <v>SEVROLL 20288-SV plug-in stop brush 14x4mm white</v>
      </c>
      <c r="C712" s="185">
        <f t="shared" si="23"/>
        <v>0.37444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155.07764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5" x14ac:dyDescent="0.25">
      <c r="A713" s="310">
        <v>276744</v>
      </c>
      <c r="B713" t="str">
        <f t="shared" si="22"/>
        <v>SEVROLL 04290 Elegant II lower guide 1.7m white gloss</v>
      </c>
      <c r="C713" s="185">
        <f t="shared" si="23"/>
        <v>10.714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4324.9779799999997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5" x14ac:dyDescent="0.25">
      <c r="A714" s="310">
        <v>205090</v>
      </c>
      <c r="B714" t="str">
        <f t="shared" si="22"/>
        <v>SEVROLL 04338 Elegant II bottom guide 1.7m black brushed</v>
      </c>
      <c r="C714" s="185">
        <f t="shared" si="23"/>
        <v>13.816000000000001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6191.8748900000001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5" x14ac:dyDescent="0.25">
      <c r="A715" s="310">
        <v>318666</v>
      </c>
      <c r="B715" t="str">
        <f t="shared" si="22"/>
        <v>SEVROLL 04273 Elegant II lower guide 1.7m olive</v>
      </c>
      <c r="C715" s="185">
        <f t="shared" si="23"/>
        <v>9.8559999999999999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4148.6598199999999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5" x14ac:dyDescent="0.25">
      <c r="A716" s="310">
        <v>120868</v>
      </c>
      <c r="B716" t="str">
        <f t="shared" si="22"/>
        <v>SEVROLL 04333-Y Elegant II lower guide 1.7m brushed olive</v>
      </c>
      <c r="C716" s="185">
        <f t="shared" si="23"/>
        <v>13.816000000000001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6191.8748900000001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5" x14ac:dyDescent="0.25">
      <c r="A717" s="310">
        <v>205089</v>
      </c>
      <c r="B717" t="str">
        <f t="shared" si="22"/>
        <v>SEVROLL 04343 Elegant II bottom line 1.7m olive dark brushed</v>
      </c>
      <c r="C717" s="185">
        <f t="shared" si="23"/>
        <v>13.816000000000001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6191.8748900000001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5" x14ac:dyDescent="0.25">
      <c r="A718" s="310">
        <v>84385</v>
      </c>
      <c r="B718" t="str">
        <f t="shared" si="22"/>
        <v>SEVROLL 04279 Elegant II bottom line 1.7m silver</v>
      </c>
      <c r="C718" s="185">
        <f t="shared" si="23"/>
        <v>8.25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3318.9278399999998</v>
      </c>
      <c r="L718" s="459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5" x14ac:dyDescent="0.25">
      <c r="A719" s="310">
        <v>84383</v>
      </c>
      <c r="B719" t="str">
        <f t="shared" si="22"/>
        <v>SEVROLL 04285 Elegant II bottom line 1.7m gold</v>
      </c>
      <c r="C719" s="185">
        <f t="shared" si="23"/>
        <v>9.8559999999999999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4148.6598199999999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5" x14ac:dyDescent="0.25">
      <c r="A720" s="310">
        <v>276745</v>
      </c>
      <c r="B720" t="str">
        <f t="shared" si="22"/>
        <v>SEVROLL 04291 Elegant II lower guide 2.35m white gloss</v>
      </c>
      <c r="C720" s="185">
        <f t="shared" si="23"/>
        <v>14.85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5942.9550600000002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5" x14ac:dyDescent="0.25">
      <c r="A721" s="310">
        <v>205079</v>
      </c>
      <c r="B721" t="str">
        <f t="shared" si="22"/>
        <v>SEVROLL 04339 Elegant II bottom guide 2.35m black brushed</v>
      </c>
      <c r="C721" s="185">
        <f t="shared" si="23"/>
        <v>19.14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8556.6110499999995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5" x14ac:dyDescent="0.25">
      <c r="A722" s="310">
        <v>120869</v>
      </c>
      <c r="B722" t="str">
        <f t="shared" si="22"/>
        <v>SEVROLL 04334-Y Elegant II lower guide 2.35m brushed olive</v>
      </c>
      <c r="C722" s="185">
        <f t="shared" si="23"/>
        <v>19.14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8556.6110499999995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5" x14ac:dyDescent="0.25">
      <c r="A723" s="310">
        <v>205078</v>
      </c>
      <c r="B723" t="str">
        <f t="shared" si="22"/>
        <v>SEVROLL 04344 Elegant II bottom line 2.35m brushed dark olive</v>
      </c>
      <c r="C723" s="185">
        <f t="shared" si="23"/>
        <v>19.14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8556.6110499999995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5" x14ac:dyDescent="0.25">
      <c r="A724" s="310">
        <v>84388</v>
      </c>
      <c r="B724" t="str">
        <f t="shared" si="22"/>
        <v>SEVROLL 04280 Elegant II bottom line 2.35m silver</v>
      </c>
      <c r="C724" s="185">
        <f t="shared" si="23"/>
        <v>11.352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4573.8973900000001</v>
      </c>
      <c r="L724" s="459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5" x14ac:dyDescent="0.25">
      <c r="A725" s="310">
        <v>252568</v>
      </c>
      <c r="B725" t="str">
        <f t="shared" si="22"/>
        <v>SEVROLL 04292 Elegant II lower line 3m white gloss</v>
      </c>
      <c r="C725" s="185">
        <f t="shared" si="23"/>
        <v>18.876000000000001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7550.5609299999996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5" x14ac:dyDescent="0.25">
      <c r="A726" s="310">
        <v>276743</v>
      </c>
      <c r="B726" t="str">
        <f t="shared" si="22"/>
        <v>SEVROLL 04437 Elegant II bottom line 3m white mat</v>
      </c>
      <c r="C726" s="185">
        <f t="shared" si="23"/>
        <v>18.876000000000001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7550.5609299999996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5" x14ac:dyDescent="0.25">
      <c r="A727" s="310">
        <v>205186</v>
      </c>
      <c r="B727" t="str">
        <f t="shared" si="22"/>
        <v>SEVROLL 04340 Elegant II bottom line 3m black brushed</v>
      </c>
      <c r="C727" s="185">
        <f t="shared" si="23"/>
        <v>24.42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10921.346809999999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5" x14ac:dyDescent="0.25">
      <c r="A728" s="310">
        <v>120870</v>
      </c>
      <c r="B728" t="str">
        <f t="shared" si="22"/>
        <v>SEVROLL 04335-Y Elegant II bottom line 3m brushed olive</v>
      </c>
      <c r="C728" s="185">
        <f t="shared" si="23"/>
        <v>24.42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10921.346809999999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5" x14ac:dyDescent="0.25">
      <c r="A729" s="310">
        <v>205098</v>
      </c>
      <c r="B729" t="str">
        <f t="shared" si="22"/>
        <v>SEVROLL 04345 Elegant II bottom line 3m olive dark brushed</v>
      </c>
      <c r="C729" s="185">
        <f t="shared" si="23"/>
        <v>24.42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10921.346809999999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5" x14ac:dyDescent="0.25">
      <c r="A730" s="310">
        <v>84391</v>
      </c>
      <c r="B730" t="str">
        <f t="shared" si="22"/>
        <v>SEVROLL 04281 Elegant II bottom line 3m silver</v>
      </c>
      <c r="C730" s="185">
        <f t="shared" si="23"/>
        <v>14.41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5808.12374</v>
      </c>
      <c r="L730" s="459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5" x14ac:dyDescent="0.25">
      <c r="A731" s="310">
        <v>276746</v>
      </c>
      <c r="B731" t="str">
        <f t="shared" si="22"/>
        <v>SEVROLL 04293 Elegant II lower guide 4.05m white gloss</v>
      </c>
      <c r="C731" s="185">
        <f t="shared" si="23"/>
        <v>25.564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10226.44657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5" x14ac:dyDescent="0.25">
      <c r="A732" s="310">
        <v>205088</v>
      </c>
      <c r="B732" t="str">
        <f t="shared" si="22"/>
        <v>SEVROLL 04341 Elegant II bottom line 4.05m black brushed</v>
      </c>
      <c r="C732" s="185">
        <f t="shared" si="23"/>
        <v>32.933999999999997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14748.48552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5" x14ac:dyDescent="0.25">
      <c r="A733" s="310">
        <v>120871</v>
      </c>
      <c r="B733" t="str">
        <f t="shared" si="22"/>
        <v>SEVROLL 04336-Y Elegant II lower guide 4.05m brushed olive</v>
      </c>
      <c r="C733" s="185">
        <f t="shared" si="23"/>
        <v>32.933999999999997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14748.48552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5" x14ac:dyDescent="0.25">
      <c r="A734" s="310">
        <v>205087</v>
      </c>
      <c r="B734" t="str">
        <f t="shared" si="22"/>
        <v>SEVROLL 04346 Elegant II bottom line 4.05m dark olive brushed</v>
      </c>
      <c r="C734" s="185">
        <f t="shared" si="23"/>
        <v>32.933999999999997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14748.48552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5" x14ac:dyDescent="0.25">
      <c r="A735" s="310">
        <v>84394</v>
      </c>
      <c r="B735" t="str">
        <f t="shared" si="22"/>
        <v>SEVROLL 04282 Elegant II bottom line 4.05m silver</v>
      </c>
      <c r="C735" s="185">
        <f t="shared" si="23"/>
        <v>19.513999999999999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7872.0820199999998</v>
      </c>
      <c r="L735" s="459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5" x14ac:dyDescent="0.25">
      <c r="A736" s="310">
        <v>225369</v>
      </c>
      <c r="B736" t="str">
        <f t="shared" si="22"/>
        <v>SEVROLL 04342 Elegant II bottom line 6m black brushed</v>
      </c>
      <c r="C736" s="185">
        <f t="shared" si="23"/>
        <v>48.817999999999998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195.35040000000001</v>
      </c>
      <c r="K736" s="460">
        <v>21842.694049999998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5" x14ac:dyDescent="0.25">
      <c r="A737" s="310">
        <v>225367</v>
      </c>
      <c r="B737" t="str">
        <f t="shared" si="22"/>
        <v>SEVROLL 04337-Y Elegant II bottom line 6m brushed olive</v>
      </c>
      <c r="C737" s="185">
        <f t="shared" si="23"/>
        <v>48.817999999999998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195.35040000000001</v>
      </c>
      <c r="K737" s="460">
        <v>21842.694049999998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5" x14ac:dyDescent="0.25">
      <c r="A738" s="310">
        <v>225368</v>
      </c>
      <c r="B738" t="str">
        <f t="shared" si="22"/>
        <v>SEVROLL 04347 Elegant II bottom line 6m olive dark brushed</v>
      </c>
      <c r="C738" s="185">
        <f t="shared" si="23"/>
        <v>46.485999999999997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>
        <v>1524.21326</v>
      </c>
      <c r="I738" s="460">
        <v>54.803600000000003</v>
      </c>
      <c r="J738" s="460">
        <v>195.35040000000001</v>
      </c>
      <c r="K738" s="460">
        <v>21842.694049999998</v>
      </c>
      <c r="L738" s="459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5" x14ac:dyDescent="0.25">
      <c r="A739" s="310">
        <v>350687</v>
      </c>
      <c r="B739" t="str">
        <f t="shared" si="22"/>
        <v>SEVROLL 04284 Elegant II bottom line 6m silver</v>
      </c>
      <c r="C739" s="185">
        <f t="shared" si="23"/>
        <v>28.841999999999999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110.4456</v>
      </c>
      <c r="K739" s="460">
        <v>11626.61908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5" x14ac:dyDescent="0.25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5" x14ac:dyDescent="0.25">
      <c r="A741" s="310">
        <v>223550</v>
      </c>
      <c r="B741" t="str">
        <f t="shared" si="22"/>
        <v>SEVROLL 03578 Fala handle profile 10mm, 2.70m olive</v>
      </c>
      <c r="C741" s="185">
        <f t="shared" si="23"/>
        <v>11.968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5756.3913000000002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5" x14ac:dyDescent="0.25">
      <c r="A742" s="310">
        <v>215233</v>
      </c>
      <c r="B742" t="str">
        <f t="shared" si="22"/>
        <v>SEVROLL 03434 Fala handle profile, 10 mm, 2.70 m, silver</v>
      </c>
      <c r="C742" s="185">
        <f t="shared" si="23"/>
        <v>10.625999999999999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4856.9553400000004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5" x14ac:dyDescent="0.25">
      <c r="A743" s="310">
        <v>135706</v>
      </c>
      <c r="B743" t="str">
        <f t="shared" si="22"/>
        <v>SEVROLL 04551 Faworyt II mounting bar 16/18mm 2.7m olive</v>
      </c>
      <c r="C743" s="185">
        <f t="shared" si="23"/>
        <v>13.64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6430.4227000000001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5" x14ac:dyDescent="0.25">
      <c r="A744" s="310">
        <v>179196</v>
      </c>
      <c r="B744" t="str">
        <f t="shared" si="22"/>
        <v>SEVROLL 04552 Faworyt II mounting bar 16/18mm 2.7m silver</v>
      </c>
      <c r="C744" s="185">
        <f t="shared" si="23"/>
        <v>12.385999999999999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5019.8782199999996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5" x14ac:dyDescent="0.25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5" x14ac:dyDescent="0.25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5" x14ac:dyDescent="0.25">
      <c r="A747" s="310">
        <v>228023</v>
      </c>
      <c r="B747" t="str">
        <f t="shared" si="22"/>
        <v>SEVROLL 10196 Focus upper carriage 18mm 2 pcs</v>
      </c>
      <c r="C747" s="185">
        <f t="shared" si="23"/>
        <v>3.6960000000000002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1610.50298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5" x14ac:dyDescent="0.25">
      <c r="A748" s="310">
        <v>284597</v>
      </c>
      <c r="B748" t="str">
        <f t="shared" si="22"/>
        <v>SEVROLL 04570 Focus II 16mm mounting bar 2.7m gold</v>
      </c>
      <c r="C748" s="185">
        <f t="shared" si="23"/>
        <v>8.9760000000000009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4231.6330699999999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5" x14ac:dyDescent="0.25">
      <c r="A749" s="310">
        <v>265065</v>
      </c>
      <c r="B749" t="str">
        <f t="shared" si="22"/>
        <v>SEVROLL 04379 Fox II handle profile, 2.7 m, white polished</v>
      </c>
      <c r="C749" s="185">
        <f t="shared" si="23"/>
        <v>20.283999999999999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8608.4691000000003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5" x14ac:dyDescent="0.25">
      <c r="A750" s="310">
        <v>205077</v>
      </c>
      <c r="B750" t="str">
        <f t="shared" si="22"/>
        <v>SEVROLL 04375 Fox II handle profile, 2.7m,  brushed black</v>
      </c>
      <c r="C750" s="185">
        <f t="shared" si="23"/>
        <v>23.122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10029.385200000001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5" x14ac:dyDescent="0.25">
      <c r="A751" s="310">
        <v>96429</v>
      </c>
      <c r="B751" t="str">
        <f t="shared" si="22"/>
        <v>SEVROLL 04376-Y Fox II grab rail 2.7m brushed olive</v>
      </c>
      <c r="C751" s="185">
        <f t="shared" si="23"/>
        <v>23.122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10029.385200000001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5" x14ac:dyDescent="0.25">
      <c r="A752" s="310">
        <v>276751</v>
      </c>
      <c r="B752" t="str">
        <f t="shared" si="22"/>
        <v>SEVROLL 04059 Gemini overhead line 1.7m white gloss</v>
      </c>
      <c r="C752" s="185">
        <f t="shared" si="23"/>
        <v>19.492000000000001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7332.7563300000002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5" x14ac:dyDescent="0.25">
      <c r="A753" s="310">
        <v>205163</v>
      </c>
      <c r="B753" t="str">
        <f t="shared" si="22"/>
        <v>SEVROLL 03115 Gemini overhead line 1.7m black brushed</v>
      </c>
      <c r="C753" s="185">
        <f t="shared" si="23"/>
        <v>22.594000000000001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9697.4924900000005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5" x14ac:dyDescent="0.25">
      <c r="A754" s="310">
        <v>119459</v>
      </c>
      <c r="B754" t="str">
        <f t="shared" si="22"/>
        <v>SEVROLL 02501-Y Gemini overhead line 1.7m brushed olive</v>
      </c>
      <c r="C754" s="185">
        <f t="shared" si="23"/>
        <v>22.594000000000001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9697.4924900000005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5" x14ac:dyDescent="0.25">
      <c r="A755" s="310">
        <v>205162</v>
      </c>
      <c r="B755" t="str">
        <f t="shared" si="22"/>
        <v>SEVROLL 03119 Gemini overhead line 1.7m olive dark brushed</v>
      </c>
      <c r="C755" s="185">
        <f t="shared" si="23"/>
        <v>22.594000000000001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9697.4924900000005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5" x14ac:dyDescent="0.25">
      <c r="A756" s="310">
        <v>267882</v>
      </c>
      <c r="B756" t="str">
        <f t="shared" si="22"/>
        <v>SEVROLL 04060 Gemini overhead line 2.35m white gloss</v>
      </c>
      <c r="C756" s="185">
        <f t="shared" si="23"/>
        <v>26.928000000000001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10143.473319999999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5" x14ac:dyDescent="0.25">
      <c r="A757" s="310">
        <v>205165</v>
      </c>
      <c r="B757" t="str">
        <f t="shared" si="22"/>
        <v>SEVROLL 03116 Gemini overhead line 2.35m black brushed</v>
      </c>
      <c r="C757" s="185">
        <f t="shared" si="23"/>
        <v>31.306000000000001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13400.17109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5" x14ac:dyDescent="0.25">
      <c r="A758" s="310">
        <v>120864</v>
      </c>
      <c r="B758" t="str">
        <f t="shared" si="22"/>
        <v>SEVROLL 02498-Y Gemini overhead line 2.35m brushed olive</v>
      </c>
      <c r="C758" s="185">
        <f t="shared" si="23"/>
        <v>31.306000000000001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13400.17109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5" x14ac:dyDescent="0.25">
      <c r="A759" s="310">
        <v>205164</v>
      </c>
      <c r="B759" t="str">
        <f t="shared" si="22"/>
        <v>SEVROLL 03120 Gemini overhead line 2.35m olive dark brushed</v>
      </c>
      <c r="C759" s="185">
        <f t="shared" si="23"/>
        <v>31.306000000000001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13400.17109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5" x14ac:dyDescent="0.25">
      <c r="A760" s="310">
        <v>252566</v>
      </c>
      <c r="B760" t="str">
        <f t="shared" si="22"/>
        <v>SEVROLL 04016 Gemini overhead line 3m white gloss</v>
      </c>
      <c r="C760" s="185">
        <f t="shared" si="23"/>
        <v>34.341999999999999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12943.81868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5" x14ac:dyDescent="0.25">
      <c r="A761" s="310">
        <v>205167</v>
      </c>
      <c r="B761" t="str">
        <f t="shared" si="22"/>
        <v>SEVROLL 03117 Gemini overhead line 3m black brushed</v>
      </c>
      <c r="C761" s="185">
        <f t="shared" si="23"/>
        <v>39.951999999999998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17102.8501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5" x14ac:dyDescent="0.25">
      <c r="A762" s="310">
        <v>120865</v>
      </c>
      <c r="B762" t="str">
        <f t="shared" si="22"/>
        <v>SEVROLL 02499-Y Gemini overhead line 3m brushed olive</v>
      </c>
      <c r="C762" s="185">
        <f t="shared" si="23"/>
        <v>39.951999999999998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17102.8501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5" x14ac:dyDescent="0.25">
      <c r="A763" s="310">
        <v>205166</v>
      </c>
      <c r="B763" t="str">
        <f t="shared" si="22"/>
        <v>SEVROLL 03121 Gemini overhead line 3m olive dark brushed</v>
      </c>
      <c r="C763" s="185">
        <f t="shared" si="23"/>
        <v>39.951999999999998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17102.8501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5" x14ac:dyDescent="0.25">
      <c r="A764" s="310">
        <v>276749</v>
      </c>
      <c r="B764" t="str">
        <f t="shared" si="22"/>
        <v>SEVROLL 04061 Gemini overhead line 4.05m white gloss</v>
      </c>
      <c r="C764" s="185">
        <f t="shared" si="23"/>
        <v>46.353999999999999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17476.229630000002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5" x14ac:dyDescent="0.25">
      <c r="A765" s="310">
        <v>205169</v>
      </c>
      <c r="B765" t="str">
        <f t="shared" si="22"/>
        <v>SEVROLL 03118 Gemini overhead line 4.05m black brushed</v>
      </c>
      <c r="C765" s="185">
        <f t="shared" si="23"/>
        <v>53.944000000000003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23087.291969999998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5" x14ac:dyDescent="0.25">
      <c r="A766" s="310">
        <v>120867</v>
      </c>
      <c r="B766" t="str">
        <f t="shared" si="22"/>
        <v>SEVROLL 02500-Y Gemini overhead line 4.05m brushed olive</v>
      </c>
      <c r="C766" s="185">
        <f t="shared" si="23"/>
        <v>53.944000000000003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23087.291969999998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5" x14ac:dyDescent="0.25">
      <c r="A767" s="310">
        <v>205168</v>
      </c>
      <c r="B767" t="str">
        <f t="shared" si="22"/>
        <v>SEVROLL 03122 Gemini overhead line 4.05m olive dark brushed</v>
      </c>
      <c r="C767" s="185">
        <f t="shared" si="23"/>
        <v>53.944000000000003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23087.291969999998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5" x14ac:dyDescent="0.25">
      <c r="A768" s="310">
        <v>311586</v>
      </c>
      <c r="B768" t="str">
        <f t="shared" si="22"/>
        <v>SEVROLL 03206 Gemini overhead line 6m white gloss</v>
      </c>
      <c r="C768" s="185">
        <f t="shared" si="23"/>
        <v>68.706000000000003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263.56799999999998</v>
      </c>
      <c r="K768" s="460">
        <v>25887.637350000001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5" x14ac:dyDescent="0.25">
      <c r="A769" s="310">
        <v>225372</v>
      </c>
      <c r="B769" t="str">
        <f t="shared" si="22"/>
        <v>SEVROLL 03222 Gemini overhead line 6m black brushed</v>
      </c>
      <c r="C769" s="185">
        <f t="shared" si="23"/>
        <v>79.903999999999996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297.64620000000002</v>
      </c>
      <c r="K769" s="460">
        <v>34195.328569999998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5" x14ac:dyDescent="0.25">
      <c r="A770" s="310">
        <v>225370</v>
      </c>
      <c r="B770" t="str">
        <f t="shared" si="22"/>
        <v>SEVROLL 03424-Y Gemini overhead line 6m brushed olive</v>
      </c>
      <c r="C770" s="185">
        <f t="shared" si="23"/>
        <v>79.903999999999996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297.64620000000002</v>
      </c>
      <c r="K770" s="460">
        <v>34195.328569999998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5" x14ac:dyDescent="0.25">
      <c r="A771" s="310">
        <v>225371</v>
      </c>
      <c r="B771" t="str">
        <f t="shared" si="22"/>
        <v>SEVROLL 03524 Gemini overhead line 6m olive dark brushed</v>
      </c>
      <c r="C771" s="185">
        <f t="shared" si="23"/>
        <v>79.903999999999996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>
        <v>2386.1970999999999</v>
      </c>
      <c r="I771" s="460">
        <v>85.796509999999998</v>
      </c>
      <c r="J771" s="460">
        <v>297.64620000000002</v>
      </c>
      <c r="K771" s="460">
        <v>34195.328569999998</v>
      </c>
      <c r="L771" s="459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5" x14ac:dyDescent="0.25">
      <c r="A772" s="310">
        <v>98070</v>
      </c>
      <c r="B772" t="str">
        <f t="shared" ref="B772:B835" si="24">IF($A$2=1,D772,IF($A$2=2,F772,IF($A$2=3,G772,IF($A$2=4,E772,IF($A$2&gt;4,P772,"zadat jazyk")))))</f>
        <v>SEVROLL 02284 Gemini grab rail 2.7m silver</v>
      </c>
      <c r="C772" s="185">
        <f t="shared" ref="C772:C835" si="25">IF($A$2=1,H772,IF($A$2=2,I772,IF($A$2=3,J772,IF($A$2=4,K772,IF($A$2&gt;4,O772,"zadat jazyk")))))</f>
        <v>18.611999999999998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7529.8176999999996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5" x14ac:dyDescent="0.25">
      <c r="A773" s="310">
        <v>276737</v>
      </c>
      <c r="B773" t="str">
        <f t="shared" si="24"/>
        <v>SEVROLL 04064 upper guide rail 1.7m white gloss</v>
      </c>
      <c r="C773" s="185">
        <f t="shared" si="25"/>
        <v>11.33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4179.7746299999999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5" x14ac:dyDescent="0.25">
      <c r="A774" s="310">
        <v>205105</v>
      </c>
      <c r="B774" t="str">
        <f t="shared" si="24"/>
        <v>SEVROLL 03097 upper guide rail 1.7m black brushed</v>
      </c>
      <c r="C774" s="185">
        <f t="shared" si="25"/>
        <v>11.682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5227.3111900000004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5" x14ac:dyDescent="0.25">
      <c r="A775" s="310">
        <v>89231</v>
      </c>
      <c r="B775" t="str">
        <f t="shared" si="24"/>
        <v>SEVROLL 02908 upper guide rail 1.7m olive</v>
      </c>
      <c r="C775" s="185">
        <f t="shared" si="25"/>
        <v>8.14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3837.5103100000001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5" x14ac:dyDescent="0.25">
      <c r="A776" s="310">
        <v>119414</v>
      </c>
      <c r="B776" t="str">
        <f t="shared" si="24"/>
        <v>SEVROLL 03042-Y Gemini 10 upper guide rail 1.7m brushed olive</v>
      </c>
      <c r="C776" s="185">
        <f t="shared" si="25"/>
        <v>11.682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5227.3111900000004</v>
      </c>
      <c r="L776" s="459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5" x14ac:dyDescent="0.25">
      <c r="A777" s="310">
        <v>205103</v>
      </c>
      <c r="B777" t="str">
        <f t="shared" si="24"/>
        <v>SEVROLL 03100 upper guide rail 1.7 m olive dark brushed</v>
      </c>
      <c r="C777" s="185">
        <f t="shared" si="25"/>
        <v>11.682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5227.3111900000004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5" x14ac:dyDescent="0.25">
      <c r="A778" s="310">
        <v>89230</v>
      </c>
      <c r="B778" t="str">
        <f t="shared" si="24"/>
        <v>SEVROLL 02912 upper guide rail 1.7m silver</v>
      </c>
      <c r="C778" s="185">
        <f t="shared" si="25"/>
        <v>7.766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3215.21135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5" x14ac:dyDescent="0.25">
      <c r="A779" s="310">
        <v>267944</v>
      </c>
      <c r="B779" t="str">
        <f t="shared" si="24"/>
        <v>SEVROLL 04065 upper guide rail 2.35m white gloss</v>
      </c>
      <c r="C779" s="185">
        <f t="shared" si="25"/>
        <v>15.641999999999999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5787.3805000000002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5" x14ac:dyDescent="0.25">
      <c r="A780" s="310">
        <v>205157</v>
      </c>
      <c r="B780" t="str">
        <f t="shared" si="24"/>
        <v>SEVROLL 03098 upper guide rail 2.35m black brushed</v>
      </c>
      <c r="C780" s="185">
        <f t="shared" si="25"/>
        <v>16.192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7249.78305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5" x14ac:dyDescent="0.25">
      <c r="A781" s="310">
        <v>89233</v>
      </c>
      <c r="B781" t="str">
        <f t="shared" si="24"/>
        <v>SEVROLL 02909 upper guide rail 2.35m olive</v>
      </c>
      <c r="C781" s="185">
        <f t="shared" si="25"/>
        <v>11.286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5320.65607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5" x14ac:dyDescent="0.25">
      <c r="A782" s="310">
        <v>119415</v>
      </c>
      <c r="B782" t="str">
        <f t="shared" si="24"/>
        <v>SEVROLL 03043-Y upper guide rail 2.35m brushed olive</v>
      </c>
      <c r="C782" s="185">
        <f t="shared" si="25"/>
        <v>16.192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7249.78305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5" x14ac:dyDescent="0.25">
      <c r="A783" s="310">
        <v>205156</v>
      </c>
      <c r="B783" t="str">
        <f t="shared" si="24"/>
        <v>SEVROLL 03101 upper guide rail 2.35 m olive dark brushed</v>
      </c>
      <c r="C783" s="185">
        <f t="shared" si="25"/>
        <v>16.192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7249.78305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5" x14ac:dyDescent="0.25">
      <c r="A784" s="310">
        <v>89232</v>
      </c>
      <c r="B784" t="str">
        <f t="shared" si="24"/>
        <v>SEVROLL 02913 upper guide rail 2.35m silver</v>
      </c>
      <c r="C784" s="185">
        <f t="shared" si="25"/>
        <v>10.802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4449.4376700000003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5" x14ac:dyDescent="0.25">
      <c r="A785" s="310">
        <v>89252</v>
      </c>
      <c r="B785" t="str">
        <f t="shared" si="24"/>
        <v>SEVROLL 02917 upper guide rail 2.35m gold</v>
      </c>
      <c r="C785" s="185">
        <f t="shared" si="25"/>
        <v>11.286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5320.65607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5" x14ac:dyDescent="0.25">
      <c r="A786" s="310">
        <v>265066</v>
      </c>
      <c r="B786" t="str">
        <f t="shared" si="24"/>
        <v>SEVROLL 00169 upper guide rail 3m white gloss</v>
      </c>
      <c r="C786" s="185">
        <f t="shared" si="25"/>
        <v>19.931999999999999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7384.61438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5" x14ac:dyDescent="0.25">
      <c r="A787" s="310">
        <v>205159</v>
      </c>
      <c r="B787" t="str">
        <f t="shared" si="24"/>
        <v>SEVROLL 03099 upper guide rail 3m black brushed</v>
      </c>
      <c r="C787" s="185">
        <f t="shared" si="25"/>
        <v>20.635999999999999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9241.13969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5" x14ac:dyDescent="0.25">
      <c r="A788" s="310">
        <v>89235</v>
      </c>
      <c r="B788" t="str">
        <f t="shared" si="24"/>
        <v>SEVROLL 02910 upper guide rail 3m olive</v>
      </c>
      <c r="C788" s="185">
        <f t="shared" si="25"/>
        <v>14.41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6793.4306200000001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5" x14ac:dyDescent="0.25">
      <c r="A789" s="310">
        <v>119416</v>
      </c>
      <c r="B789" t="str">
        <f t="shared" si="24"/>
        <v>SEVROLL 03044-Y upper guide rail 3m brushed olive</v>
      </c>
      <c r="C789" s="185">
        <f t="shared" si="25"/>
        <v>20.635999999999999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9241.13969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5" x14ac:dyDescent="0.25">
      <c r="A790" s="310">
        <v>205158</v>
      </c>
      <c r="B790" t="str">
        <f t="shared" si="24"/>
        <v>SEVROLL 03102 upper guide rail 3m olive dark brushed</v>
      </c>
      <c r="C790" s="185">
        <f t="shared" si="25"/>
        <v>20.635999999999999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9241.13969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5" x14ac:dyDescent="0.25">
      <c r="A791" s="310">
        <v>89234</v>
      </c>
      <c r="B791" t="str">
        <f t="shared" si="24"/>
        <v>SEVROLL 02914 upper guide rail 3m silver</v>
      </c>
      <c r="C791" s="185">
        <f t="shared" si="25"/>
        <v>13.772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5683.6640200000002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5" x14ac:dyDescent="0.25">
      <c r="A792" s="310">
        <v>89253</v>
      </c>
      <c r="B792" t="str">
        <f t="shared" si="24"/>
        <v>SEVROLL 02918 upper guide rail 3m gold</v>
      </c>
      <c r="C792" s="185">
        <f t="shared" si="25"/>
        <v>14.41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6793.4306200000001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5" x14ac:dyDescent="0.25">
      <c r="A793" s="310">
        <v>224149</v>
      </c>
      <c r="B793" t="e">
        <f t="shared" si="24"/>
        <v>#N/A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5" x14ac:dyDescent="0.25">
      <c r="A794" s="310">
        <v>224151</v>
      </c>
      <c r="B794" t="e">
        <f t="shared" si="24"/>
        <v>#N/A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5" x14ac:dyDescent="0.25">
      <c r="A795" s="310">
        <v>224150</v>
      </c>
      <c r="B795" t="e">
        <f t="shared" si="24"/>
        <v>#N/A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5" x14ac:dyDescent="0.25">
      <c r="A796" s="310">
        <v>223563</v>
      </c>
      <c r="B796" t="str">
        <f t="shared" si="24"/>
        <v>SEVROLL 03581 upper guide rail Simple/Blue 3m (for laminate 10mm) olive</v>
      </c>
      <c r="C796" s="185">
        <f t="shared" si="25"/>
        <v>12.606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6116.1660000000002</v>
      </c>
      <c r="L796" s="459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5" x14ac:dyDescent="0.25">
      <c r="A797" s="310">
        <v>222573</v>
      </c>
      <c r="B797" t="str">
        <f t="shared" si="24"/>
        <v>SEVROLL 03580 upper guide rail Simple/Blue 3m (for laminate 10mm) silver</v>
      </c>
      <c r="C797" s="185">
        <f t="shared" si="25"/>
        <v>11.176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4888.7000099999996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5" x14ac:dyDescent="0.25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5" x14ac:dyDescent="0.25">
      <c r="A799" s="310">
        <v>224131</v>
      </c>
      <c r="B799" t="str">
        <f t="shared" si="24"/>
        <v>SEVROLL 04460 upper guide rail Simple/Blue 1.5m (for laminate 18mm) silver</v>
      </c>
      <c r="C799" s="185">
        <f t="shared" si="25"/>
        <v>4.9720000000000004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2116.3203899999999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5" x14ac:dyDescent="0.25">
      <c r="A800" s="310">
        <v>224136</v>
      </c>
      <c r="B800" t="str">
        <f t="shared" si="24"/>
        <v>SEVROLL 04458 upper guide rail Simple/Blue 2.5m (for laminate 18mm) olive</v>
      </c>
      <c r="C800" s="185">
        <f t="shared" si="25"/>
        <v>0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>
        <v>0</v>
      </c>
      <c r="I800" s="460">
        <v>0</v>
      </c>
      <c r="J800" s="460">
        <v>27.547039999999999</v>
      </c>
      <c r="K800" s="460">
        <v>0</v>
      </c>
      <c r="L800" s="459" t="s">
        <v>539</v>
      </c>
      <c r="M800" s="309" t="s">
        <v>571</v>
      </c>
      <c r="N800" s="182"/>
      <c r="O800">
        <v>0</v>
      </c>
      <c r="P800" t="s">
        <v>9418</v>
      </c>
    </row>
    <row r="801" spans="1:16" ht="15" x14ac:dyDescent="0.25">
      <c r="A801" s="310">
        <v>224133</v>
      </c>
      <c r="B801" t="str">
        <f t="shared" si="24"/>
        <v>SEVROLL 04462 upper guide rail Simple/Blue 2.5m (for laminate 18mm) silver</v>
      </c>
      <c r="C801" s="185">
        <f t="shared" si="25"/>
        <v>8.0739999999999998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>
        <v>238.40726000000001</v>
      </c>
      <c r="I801" s="460">
        <v>8.6655300000000004</v>
      </c>
      <c r="J801" s="460">
        <v>41.658569999999997</v>
      </c>
      <c r="K801" s="460">
        <v>3523.6733399999998</v>
      </c>
      <c r="L801" s="459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5" x14ac:dyDescent="0.25">
      <c r="A802" s="310">
        <v>224135</v>
      </c>
      <c r="B802" t="str">
        <f t="shared" si="24"/>
        <v>SEVROLL 04457 upper guide rail Simple/Blue 2m (for laminate 18mm) olive</v>
      </c>
      <c r="C802" s="185">
        <f t="shared" si="25"/>
        <v>7.37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3491.9286400000001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5" x14ac:dyDescent="0.25">
      <c r="A803" s="310">
        <v>224132</v>
      </c>
      <c r="B803" t="str">
        <f t="shared" si="24"/>
        <v>SEVROLL 04461 upper guide rail Simple/Blue 2m (for laminate 18mm) silver</v>
      </c>
      <c r="C803" s="185">
        <f t="shared" si="25"/>
        <v>6.5339999999999998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2814.7062900000001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5" x14ac:dyDescent="0.25">
      <c r="A804" s="310">
        <v>223561</v>
      </c>
      <c r="B804" t="str">
        <f t="shared" si="24"/>
        <v>SEVROLL 04459 upper guide rail Simple/Blue 3m (for laminate 18mm) olive</v>
      </c>
      <c r="C804" s="185">
        <f t="shared" si="25"/>
        <v>10.868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5227.3112000000001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5" x14ac:dyDescent="0.25">
      <c r="A805" s="310">
        <v>222571</v>
      </c>
      <c r="B805" t="str">
        <f t="shared" si="24"/>
        <v>SEVROLL 04463 upper guide rail Simple/Blue 3m (for laminate 18mm) silver</v>
      </c>
      <c r="C805" s="185">
        <f t="shared" si="25"/>
        <v>9.5920000000000005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4222.0592100000003</v>
      </c>
      <c r="L805" s="459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5" x14ac:dyDescent="0.25">
      <c r="A806" s="310">
        <v>89265</v>
      </c>
      <c r="B806" t="str">
        <f t="shared" si="24"/>
        <v>SEVROLL 10202 top carriage 10mm asymmetric L+P</v>
      </c>
      <c r="C806" s="185">
        <f t="shared" si="25"/>
        <v>5.258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2293.10052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5" x14ac:dyDescent="0.25">
      <c r="A807" s="310">
        <v>349943</v>
      </c>
      <c r="B807" t="str">
        <f t="shared" si="24"/>
        <v>SEVROLL 10240 top carriage Blue 10mm symmetrical L+P</v>
      </c>
      <c r="C807" s="185">
        <f t="shared" si="25"/>
        <v>3.08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1493.1815999999999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5" x14ac:dyDescent="0.25">
      <c r="A808" s="310">
        <v>228009</v>
      </c>
      <c r="B808" t="str">
        <f t="shared" si="24"/>
        <v>SEVROLL 10204 top carriage Gemini symmetrical 10/18mm - 2 pcs</v>
      </c>
      <c r="C808" s="185">
        <f t="shared" si="25"/>
        <v>4.8620000000000001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2122.4510500000001</v>
      </c>
      <c r="L808" s="459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5" x14ac:dyDescent="0.25">
      <c r="A809" s="310">
        <v>216354</v>
      </c>
      <c r="B809" t="str">
        <f t="shared" si="24"/>
        <v>SEVROLL 10136 top trolley Simple (10mm Fala) asymmetric L+P</v>
      </c>
      <c r="C809" s="185">
        <f t="shared" si="25"/>
        <v>1.8260000000000001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885.24325999999996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5" x14ac:dyDescent="0.25">
      <c r="A810" s="310">
        <v>216355</v>
      </c>
      <c r="B810" t="str">
        <f t="shared" si="24"/>
        <v>SEVROLL 10137 top carriage Simple (10mm Polo) symmetrical L+P</v>
      </c>
      <c r="C810" s="185">
        <f t="shared" si="25"/>
        <v>1.8260000000000001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885.24325999999996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5" x14ac:dyDescent="0.25">
      <c r="A811" s="310">
        <v>216357</v>
      </c>
      <c r="B811" t="str">
        <f t="shared" si="24"/>
        <v>SEVROLL 10135 upper trolley Simple (for laminate 18mm) frameless L+P</v>
      </c>
      <c r="C811" s="185">
        <f t="shared" si="25"/>
        <v>1.87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906.57474000000002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5" x14ac:dyDescent="0.25">
      <c r="A812" s="310">
        <v>216356</v>
      </c>
      <c r="B812" t="str">
        <f t="shared" si="24"/>
        <v>SEVROLL 10156 upper trolley Simple (for laminate 18mm) frame L+P</v>
      </c>
      <c r="C812" s="185">
        <f t="shared" si="25"/>
        <v>1.8260000000000001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885.24325999999996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5" x14ac:dyDescent="0.25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5" x14ac:dyDescent="0.25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5" x14ac:dyDescent="0.25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5" x14ac:dyDescent="0.25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5" x14ac:dyDescent="0.25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5" x14ac:dyDescent="0.25">
      <c r="A818" s="310">
        <v>89172</v>
      </c>
      <c r="B818" t="e">
        <f t="shared" si="24"/>
        <v>#N/A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5" x14ac:dyDescent="0.25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5" x14ac:dyDescent="0.25">
      <c r="A820" s="310">
        <v>89177</v>
      </c>
      <c r="B820" t="str">
        <f t="shared" si="24"/>
        <v>SEVROLL mask Cleft 2.35m silver</v>
      </c>
      <c r="C820" s="185">
        <f t="shared" si="25"/>
        <v>3.0784199999999999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>
        <v>85.58</v>
      </c>
      <c r="I820" s="460">
        <v>3.3801000000000001</v>
      </c>
      <c r="J820" s="460">
        <v>0</v>
      </c>
      <c r="K820" s="460">
        <v>1462.85733</v>
      </c>
      <c r="L820" s="459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5" x14ac:dyDescent="0.25">
      <c r="A821" s="310">
        <v>89175</v>
      </c>
      <c r="B821" t="e">
        <f t="shared" si="24"/>
        <v>#N/A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5" x14ac:dyDescent="0.25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5" x14ac:dyDescent="0.25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5" x14ac:dyDescent="0.25">
      <c r="A824" s="310">
        <v>89178</v>
      </c>
      <c r="B824" t="e">
        <f t="shared" si="24"/>
        <v>#N/A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5" x14ac:dyDescent="0.25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5" x14ac:dyDescent="0.25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5" x14ac:dyDescent="0.25">
      <c r="A827" s="310">
        <v>89090</v>
      </c>
      <c r="B827" t="e">
        <f t="shared" si="24"/>
        <v>#N/A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5" x14ac:dyDescent="0.25">
      <c r="A828" s="310">
        <v>135118</v>
      </c>
      <c r="B828" t="str">
        <f t="shared" si="24"/>
        <v>SEVROLL 04076 mask Cleft 6m silver</v>
      </c>
      <c r="C828" s="185">
        <f t="shared" si="25"/>
        <v>3.7730000000000001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5" x14ac:dyDescent="0.25">
      <c r="A829" s="310">
        <v>318655</v>
      </c>
      <c r="B829" t="str">
        <f t="shared" si="24"/>
        <v>SEVROLL 04296 mask Elegant II 1.7m olive</v>
      </c>
      <c r="C829" s="185">
        <f t="shared" si="25"/>
        <v>2.9039999999999999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1275.7127599999999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5" x14ac:dyDescent="0.25">
      <c r="A830" s="310">
        <v>318657</v>
      </c>
      <c r="B830" t="str">
        <f t="shared" si="24"/>
        <v>SEVROLL 04302 mask Elegant II 1.7m silver</v>
      </c>
      <c r="C830" s="185">
        <f t="shared" si="25"/>
        <v>2.4860000000000002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1026.7933499999999</v>
      </c>
      <c r="L830" s="459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5" x14ac:dyDescent="0.25">
      <c r="A831" s="310">
        <v>318638</v>
      </c>
      <c r="B831" t="str">
        <f t="shared" si="24"/>
        <v>SEVROLL 04308 mask Elegant II 1.7m gold</v>
      </c>
      <c r="C831" s="185">
        <f t="shared" si="25"/>
        <v>2.9039999999999999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1275.7127599999999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5" x14ac:dyDescent="0.25">
      <c r="A832" s="310">
        <v>318658</v>
      </c>
      <c r="B832" t="str">
        <f t="shared" si="24"/>
        <v>SEVROLL 04297 mask Elegant II 2.35 m olive</v>
      </c>
      <c r="C832" s="185">
        <f t="shared" si="25"/>
        <v>4.0039999999999996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1763.1804299999999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5" x14ac:dyDescent="0.25">
      <c r="A833" s="310">
        <v>318660</v>
      </c>
      <c r="B833" t="str">
        <f t="shared" si="24"/>
        <v>SEVROLL 04303 mask Elegant II 2.35m silver</v>
      </c>
      <c r="C833" s="185">
        <f t="shared" si="25"/>
        <v>3.476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1410.5445099999999</v>
      </c>
      <c r="L833" s="459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5" x14ac:dyDescent="0.25">
      <c r="A834" s="310">
        <v>318643</v>
      </c>
      <c r="B834" t="str">
        <f t="shared" si="24"/>
        <v>SEVROLL 04309 mask Elegant II 2.35m gold</v>
      </c>
      <c r="C834" s="185">
        <f t="shared" si="25"/>
        <v>4.0039999999999996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1763.1804299999999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5" x14ac:dyDescent="0.25">
      <c r="A835" s="310">
        <v>345409</v>
      </c>
      <c r="B835" t="str">
        <f t="shared" si="24"/>
        <v>SEVROLL 04298 mask Elegant II 3m olive</v>
      </c>
      <c r="C835" s="185">
        <f t="shared" si="25"/>
        <v>5.1040000000000001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2261.0196700000001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5" x14ac:dyDescent="0.25">
      <c r="A836" s="310">
        <v>345408</v>
      </c>
      <c r="B836" t="str">
        <f t="shared" ref="B836:B899" si="26">IF($A$2=1,D836,IF($A$2=2,F836,IF($A$2=3,G836,IF($A$2=4,E836,IF($A$2&gt;4,P836,"zadat jazyk")))))</f>
        <v>SEVROLL 04304 mask Elegant II 3m silver</v>
      </c>
      <c r="C836" s="185">
        <f t="shared" ref="C836:C899" si="27">IF($A$2=1,H836,IF($A$2=2,I836,IF($A$2=3,J836,IF($A$2=4,K836,IF($A$2&gt;4,O836,"zadat jazyk")))))</f>
        <v>4.4219999999999997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1804.66687</v>
      </c>
      <c r="L836" s="459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5" x14ac:dyDescent="0.25">
      <c r="A837" s="310">
        <v>318644</v>
      </c>
      <c r="B837" t="str">
        <f t="shared" si="26"/>
        <v>SEVROLL 04310 mask Elegant II 3m gold</v>
      </c>
      <c r="C837" s="185">
        <f t="shared" si="27"/>
        <v>5.2140000000000004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2261.0196700000001</v>
      </c>
      <c r="L837" s="459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5" x14ac:dyDescent="0.25">
      <c r="A838" s="310">
        <v>345777</v>
      </c>
      <c r="B838" t="str">
        <f t="shared" si="26"/>
        <v>SEVROLL 04299 mask Elegant II 4.05m olive</v>
      </c>
      <c r="C838" s="185">
        <f t="shared" si="27"/>
        <v>6.9080000000000004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3049.2647999999999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5" x14ac:dyDescent="0.25">
      <c r="A839" s="310">
        <v>345776</v>
      </c>
      <c r="B839" t="str">
        <f t="shared" si="26"/>
        <v>SEVROLL 04305 mask Elegant II 4.05m silver</v>
      </c>
      <c r="C839" s="185">
        <f t="shared" si="27"/>
        <v>6.0279999999999996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2437.3378299999999</v>
      </c>
      <c r="L839" s="459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5" x14ac:dyDescent="0.25">
      <c r="A840" s="310">
        <v>318645</v>
      </c>
      <c r="B840" t="str">
        <f t="shared" si="26"/>
        <v>SEVROLL 04311 mask Elegant II 4.05m gold</v>
      </c>
      <c r="C840" s="185">
        <f t="shared" si="27"/>
        <v>6.9080000000000004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3049.2647999999999</v>
      </c>
      <c r="L840" s="459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5" x14ac:dyDescent="0.25">
      <c r="A841" s="310">
        <v>346119</v>
      </c>
      <c r="B841" t="str">
        <f t="shared" si="26"/>
        <v>SEVROLL 04301 mask Elegant II 6m olive</v>
      </c>
      <c r="C841" s="185">
        <f t="shared" si="27"/>
        <v>10.23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38.926020000000001</v>
      </c>
      <c r="K841" s="460">
        <v>4511.6677399999999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5" x14ac:dyDescent="0.25">
      <c r="A842" s="310">
        <v>346118</v>
      </c>
      <c r="B842" t="str">
        <f t="shared" si="26"/>
        <v>SEVROLL 04307 mask Elegant II 6m silver</v>
      </c>
      <c r="C842" s="185">
        <f t="shared" si="27"/>
        <v>8.8879999999999999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33.160200000000003</v>
      </c>
      <c r="K842" s="460">
        <v>3609.3341099999998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5" x14ac:dyDescent="0.25">
      <c r="A843" s="310">
        <v>318646</v>
      </c>
      <c r="B843" t="str">
        <f t="shared" si="26"/>
        <v>SEVROLL 04312 mask Elegant II 6m gold</v>
      </c>
      <c r="C843" s="185">
        <f t="shared" si="27"/>
        <v>10.23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38.926020000000001</v>
      </c>
      <c r="K843" s="460">
        <v>4511.6677399999999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5" x14ac:dyDescent="0.25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5" x14ac:dyDescent="0.25">
      <c r="A845" s="310">
        <v>98064</v>
      </c>
      <c r="B845" t="str">
        <f t="shared" si="26"/>
        <v>SEVROLL 10199 Micra C fittings kit for 1 wing</v>
      </c>
      <c r="C845" s="185">
        <f t="shared" si="27"/>
        <v>5.9619999999999997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2530.6823199999999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5" x14ac:dyDescent="0.25">
      <c r="A846" s="310">
        <v>278059</v>
      </c>
      <c r="B846" t="str">
        <f t="shared" si="26"/>
        <v>SEVROLL 04095 Gemini 4 Pax bottom cover strip 3m 4mm silver</v>
      </c>
      <c r="C846" s="185">
        <f t="shared" si="27"/>
        <v>26.664000000000001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10371.649520000001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5" x14ac:dyDescent="0.25">
      <c r="A847" s="310">
        <v>223551</v>
      </c>
      <c r="B847" t="str">
        <f t="shared" si="26"/>
        <v>SEVROLL 03579 Polo handle profile, 10mm, 2.70m olive</v>
      </c>
      <c r="C847" s="185">
        <f t="shared" si="27"/>
        <v>13.156000000000001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6327.7980399999997</v>
      </c>
      <c r="L847" s="459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5" x14ac:dyDescent="0.25">
      <c r="A848" s="310">
        <v>303394</v>
      </c>
      <c r="B848" t="str">
        <f t="shared" si="26"/>
        <v>SEVROLL 10174 Simple Start positioner</v>
      </c>
      <c r="C848" s="185">
        <f t="shared" si="27"/>
        <v>0.19800000000000001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>
        <v>61.570659999999997</v>
      </c>
      <c r="I848" s="460">
        <v>0.23419999999999999</v>
      </c>
      <c r="J848" s="460">
        <v>1.6728000000000001</v>
      </c>
      <c r="K848" s="460">
        <v>910.01793999999995</v>
      </c>
      <c r="L848" s="459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5" x14ac:dyDescent="0.25">
      <c r="A849" s="310">
        <v>95946</v>
      </c>
      <c r="B849" t="str">
        <f t="shared" si="26"/>
        <v>SEVROLL plug-in dust brush 4.8x13mm gray</v>
      </c>
      <c r="C849" s="185">
        <f t="shared" si="27"/>
        <v>0.1158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61.753349999999998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5" x14ac:dyDescent="0.25">
      <c r="A850" s="310">
        <v>341560</v>
      </c>
      <c r="B850" t="str">
        <f t="shared" si="26"/>
        <v>SEVROLL 04747 Rekord mounting bar 18mm 2.70m olive</v>
      </c>
      <c r="C850" s="185">
        <f t="shared" si="27"/>
        <v>13.618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6338.3796000000002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5" x14ac:dyDescent="0.25">
      <c r="A851" s="310">
        <v>84191</v>
      </c>
      <c r="B851" t="str">
        <f t="shared" si="26"/>
        <v>SEVROLL 01128 Smart lower guide 1.7m olive</v>
      </c>
      <c r="C851" s="185">
        <f t="shared" si="27"/>
        <v>4.0039999999999996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1887.64012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5" x14ac:dyDescent="0.25">
      <c r="A852" s="310">
        <v>84194</v>
      </c>
      <c r="B852" t="str">
        <f t="shared" si="26"/>
        <v>SEVROLL 01129 Smart lower guide 2.35 m olive</v>
      </c>
      <c r="C852" s="185">
        <f t="shared" si="27"/>
        <v>5.5220000000000002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2603.2839899999999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5" x14ac:dyDescent="0.25">
      <c r="A853" s="310">
        <v>84197</v>
      </c>
      <c r="B853" t="str">
        <f t="shared" si="26"/>
        <v>SEVROLL 01130 Smart lower line 3m olive</v>
      </c>
      <c r="C853" s="185">
        <f t="shared" si="27"/>
        <v>7.0179999999999998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3308.5562300000001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5" x14ac:dyDescent="0.25">
      <c r="A854" s="310">
        <v>84198</v>
      </c>
      <c r="B854" t="str">
        <f t="shared" si="26"/>
        <v>SEVROLL 01137 Smart bottom line 3m silver</v>
      </c>
      <c r="C854" s="185">
        <f t="shared" si="27"/>
        <v>6.3579999999999997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2707.0004800000002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5" x14ac:dyDescent="0.25">
      <c r="A855" s="310">
        <v>276736</v>
      </c>
      <c r="B855" t="str">
        <f t="shared" si="26"/>
        <v>SEVROLL 04062 Gemini 10 bottom cover strip 1.7m 10mm white gloss</v>
      </c>
      <c r="C855" s="185">
        <f t="shared" si="27"/>
        <v>18.282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7592.0473700000002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5" x14ac:dyDescent="0.25">
      <c r="A856" s="310">
        <v>205171</v>
      </c>
      <c r="B856" t="str">
        <f t="shared" si="26"/>
        <v>SEVROLL 03091 Gemini 10 bottom cover bar 1.7m 10mm black brushed</v>
      </c>
      <c r="C856" s="185">
        <f t="shared" si="27"/>
        <v>18.832000000000001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8878.1321399999997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5" x14ac:dyDescent="0.25">
      <c r="A857" s="310">
        <v>89229</v>
      </c>
      <c r="B857" t="str">
        <f t="shared" si="26"/>
        <v>SEVROLL 00152 Gemini 10 bottom cover bar 1.7m 10mm olive</v>
      </c>
      <c r="C857" s="185">
        <f t="shared" si="27"/>
        <v>15.157999999999999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7146.06657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5" x14ac:dyDescent="0.25">
      <c r="A858" s="310">
        <v>119417</v>
      </c>
      <c r="B858" t="str">
        <f t="shared" si="26"/>
        <v>SEVROLL 02490-Y Gemini 10 bottom cover bar 1.7m 10mm brushed olive</v>
      </c>
      <c r="C858" s="185">
        <f t="shared" si="27"/>
        <v>18.832000000000001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8878.1321399999997</v>
      </c>
      <c r="L858" s="459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5" x14ac:dyDescent="0.25">
      <c r="A859" s="310">
        <v>89228</v>
      </c>
      <c r="B859" t="str">
        <f t="shared" si="26"/>
        <v>SEVROLL 00161 Gemini 10 bottom cover strip 1.7m 10mm silver</v>
      </c>
      <c r="C859" s="185">
        <f t="shared" si="27"/>
        <v>14.476000000000001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5839.23855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5" x14ac:dyDescent="0.25">
      <c r="A860" s="310">
        <v>89254</v>
      </c>
      <c r="B860" t="str">
        <f t="shared" si="26"/>
        <v>SEVROLL 00164 Gemini 10 bottom cover strip 1.7m 10mm gold</v>
      </c>
      <c r="C860" s="185">
        <f t="shared" si="27"/>
        <v>14.476000000000001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7146.06657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5" x14ac:dyDescent="0.25">
      <c r="A861" s="310">
        <v>267954</v>
      </c>
      <c r="B861" t="str">
        <f t="shared" si="26"/>
        <v>SEVROLL 04063 Gemini 10 bottom cover strip 2.35m 10mm white gloss</v>
      </c>
      <c r="C861" s="185">
        <f t="shared" si="27"/>
        <v>25.3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10485.73761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5" x14ac:dyDescent="0.25">
      <c r="A862" s="310">
        <v>89227</v>
      </c>
      <c r="B862" t="str">
        <f t="shared" si="26"/>
        <v>SEVROLL 00153 Gemini 10 bottom cover bar 2.35m 10mm olive</v>
      </c>
      <c r="C862" s="185">
        <f t="shared" si="27"/>
        <v>20.9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9853.0670499999997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5" x14ac:dyDescent="0.25">
      <c r="A863" s="310">
        <v>119421</v>
      </c>
      <c r="B863" t="str">
        <f t="shared" si="26"/>
        <v>SEVROLL 02491-Y Gemini 10 bottom cover bar 2.35m 10mm brushed olive</v>
      </c>
      <c r="C863" s="185">
        <f t="shared" si="27"/>
        <v>26.07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12290.40488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5" x14ac:dyDescent="0.25">
      <c r="A864" s="310">
        <v>89226</v>
      </c>
      <c r="B864" t="str">
        <f t="shared" si="26"/>
        <v>SEVROLL 00162 Gemini 10 bottom cover strip 2.35m 10mm silver</v>
      </c>
      <c r="C864" s="185">
        <f t="shared" si="27"/>
        <v>19.998000000000001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8069.1434099999997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5" x14ac:dyDescent="0.25">
      <c r="A865" s="310">
        <v>205173</v>
      </c>
      <c r="B865" t="str">
        <f t="shared" si="26"/>
        <v>SEVROLL 03092 Gemini 10 bottom cover bar 2.35m 10mm black brushed</v>
      </c>
      <c r="C865" s="185">
        <f t="shared" si="27"/>
        <v>26.07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12290.40488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5" x14ac:dyDescent="0.25">
      <c r="A866" s="310">
        <v>265067</v>
      </c>
      <c r="B866" t="str">
        <f t="shared" si="26"/>
        <v>SEVROLL 00145 Gemini 10 bottom cover strip 3m 10mm white gloss</v>
      </c>
      <c r="C866" s="185">
        <f t="shared" si="27"/>
        <v>32.317999999999998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13420.91432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5" x14ac:dyDescent="0.25">
      <c r="A867" s="310">
        <v>205175</v>
      </c>
      <c r="B867" t="str">
        <f t="shared" si="26"/>
        <v>SEVROLL 03093 Gemini 10 bottom cover bar 3m 10mm black brushed</v>
      </c>
      <c r="C867" s="185">
        <f t="shared" si="27"/>
        <v>33.308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15702.6772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5" x14ac:dyDescent="0.25">
      <c r="A868" s="310">
        <v>89225</v>
      </c>
      <c r="B868" t="str">
        <f t="shared" si="26"/>
        <v>SEVROLL 00155 Gemini 10 bottom cover strip 3m 10mm olive</v>
      </c>
      <c r="C868" s="185">
        <f t="shared" si="27"/>
        <v>26.751999999999999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12611.92596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5" x14ac:dyDescent="0.25">
      <c r="A869" s="310">
        <v>119422</v>
      </c>
      <c r="B869" t="str">
        <f t="shared" si="26"/>
        <v>SEVROLL 02492-Y Gemini 10 bottom cover strip 3m 10mm brushed olive</v>
      </c>
      <c r="C869" s="185">
        <f t="shared" si="27"/>
        <v>33.308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15702.6772</v>
      </c>
      <c r="L869" s="459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5" x14ac:dyDescent="0.25">
      <c r="A870" s="310">
        <v>89224</v>
      </c>
      <c r="B870" t="str">
        <f t="shared" si="26"/>
        <v>SEVROLL 00163 Gemini 10 bottom cover strip 3m 10mm silver</v>
      </c>
      <c r="C870" s="185">
        <f t="shared" si="27"/>
        <v>25.585999999999999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10319.79148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5" x14ac:dyDescent="0.25">
      <c r="A871" s="310">
        <v>89256</v>
      </c>
      <c r="B871" t="str">
        <f t="shared" si="26"/>
        <v>SEVROLL 00166 Gemini 10 bottom cover strip 3m 10mm gold</v>
      </c>
      <c r="C871" s="185">
        <f t="shared" si="27"/>
        <v>25.585999999999999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12611.92596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5" x14ac:dyDescent="0.25">
      <c r="A872" s="310">
        <v>223564</v>
      </c>
      <c r="B872" t="str">
        <f t="shared" si="26"/>
        <v>SEVROLL 03583 lower cover strip Simple/Blue 3m (for laminate 10mm) olive</v>
      </c>
      <c r="C872" s="185">
        <f t="shared" si="27"/>
        <v>19.667999999999999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9459.9519600000003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5" x14ac:dyDescent="0.25">
      <c r="A873" s="310">
        <v>222574</v>
      </c>
      <c r="B873" t="str">
        <f t="shared" si="26"/>
        <v>SEVROLL 03582 lower cover strip Simple/Blue 3m (for laminate 10mm) silver</v>
      </c>
      <c r="C873" s="185">
        <f t="shared" si="27"/>
        <v>17.423999999999999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7957.3645900000001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5" x14ac:dyDescent="0.25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5" x14ac:dyDescent="0.25">
      <c r="A875" s="310">
        <v>224137</v>
      </c>
      <c r="B875" t="str">
        <f t="shared" si="26"/>
        <v>SEVROLL 04452 lower cover strip Simple/Blue 1.5m (for laminate 18mm) silver</v>
      </c>
      <c r="C875" s="185">
        <f t="shared" si="27"/>
        <v>9.68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4116.2431999999999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5" x14ac:dyDescent="0.25">
      <c r="A876" s="310">
        <v>224142</v>
      </c>
      <c r="B876" t="str">
        <f t="shared" si="26"/>
        <v>SEVROLL 04450 lower cover strip Simple/Blue 2.5m (for laminate 18mm) olive</v>
      </c>
      <c r="C876" s="185">
        <f t="shared" si="27"/>
        <v>0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>
        <v>0</v>
      </c>
      <c r="I876" s="460">
        <v>0</v>
      </c>
      <c r="J876" s="460">
        <v>58.638979999999997</v>
      </c>
      <c r="K876" s="460">
        <v>0</v>
      </c>
      <c r="L876" s="459" t="s">
        <v>539</v>
      </c>
      <c r="M876" s="309" t="s">
        <v>571</v>
      </c>
      <c r="N876" s="182"/>
      <c r="O876">
        <v>0</v>
      </c>
      <c r="P876" t="s">
        <v>9478</v>
      </c>
    </row>
    <row r="877" spans="1:16" ht="15" x14ac:dyDescent="0.25">
      <c r="A877" s="310">
        <v>224139</v>
      </c>
      <c r="B877" t="str">
        <f t="shared" si="26"/>
        <v>SEVROLL 04454 lower cover strip Simple/Blue 2.5m (for laminate 18mm) silver</v>
      </c>
      <c r="C877" s="185">
        <f t="shared" si="27"/>
        <v>15.773999999999999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6856.8781399999998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5" x14ac:dyDescent="0.25">
      <c r="A878" s="310">
        <v>224141</v>
      </c>
      <c r="B878" t="str">
        <f t="shared" si="26"/>
        <v>SEVROLL 04449 lower cover strip Simple/Blue 2m (for laminate 18mm) olive</v>
      </c>
      <c r="C878" s="185">
        <f t="shared" si="27"/>
        <v>14.366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6793.3883599999999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5" x14ac:dyDescent="0.25">
      <c r="A879" s="310">
        <v>224138</v>
      </c>
      <c r="B879" t="str">
        <f t="shared" si="26"/>
        <v>SEVROLL 04453 lower cover strip Simple/Blue 2m (for laminate 18mm) silver</v>
      </c>
      <c r="C879" s="185">
        <f t="shared" si="27"/>
        <v>12.738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5481.2698899999996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5" x14ac:dyDescent="0.25">
      <c r="A880" s="310">
        <v>223562</v>
      </c>
      <c r="B880" t="str">
        <f t="shared" si="26"/>
        <v>SEVROLL 04451 lower cover strip Simple/Blue 3m (for laminate 18mm) olive</v>
      </c>
      <c r="C880" s="185">
        <f t="shared" si="27"/>
        <v>21.207999999999998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10190.082549999999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5" x14ac:dyDescent="0.25">
      <c r="A881" s="310">
        <v>222572</v>
      </c>
      <c r="B881" t="str">
        <f t="shared" si="26"/>
        <v>SEVROLL 04455 lower cover strip Simple/Blue 3m (for laminate 18mm) silver</v>
      </c>
      <c r="C881" s="185">
        <f t="shared" si="27"/>
        <v>18.788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8221.9048399999992</v>
      </c>
      <c r="L881" s="459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5" x14ac:dyDescent="0.25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5" x14ac:dyDescent="0.25">
      <c r="A883" s="310">
        <v>229446</v>
      </c>
      <c r="B883" t="str">
        <f t="shared" si="26"/>
        <v>SEVROLL 10223 Simple/Blue V undercarriage (frame system) - 2 pcs</v>
      </c>
      <c r="C883" s="185">
        <f t="shared" si="27"/>
        <v>2.31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1119.8864100000001</v>
      </c>
      <c r="L883" s="459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5" x14ac:dyDescent="0.25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5" x14ac:dyDescent="0.25">
      <c r="A885" s="310">
        <v>328321</v>
      </c>
      <c r="B885" t="str">
        <f t="shared" si="26"/>
        <v>SEVROLL 10238 undercarriage WD10 V 2pcs without positioner</v>
      </c>
      <c r="C885" s="185">
        <f t="shared" si="27"/>
        <v>5.6539999999999999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2463.7496099999998</v>
      </c>
      <c r="L885" s="459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5" x14ac:dyDescent="0.25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5" x14ac:dyDescent="0.25">
      <c r="A887" s="310">
        <v>229436</v>
      </c>
      <c r="B887" t="str">
        <f t="shared" si="26"/>
        <v>SEVROLL 10197 lower carriage WD18V (2x carriage + positioner) with spring</v>
      </c>
      <c r="C887" s="185">
        <f t="shared" si="27"/>
        <v>0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>
        <v>0</v>
      </c>
      <c r="I887" s="460">
        <v>0</v>
      </c>
      <c r="J887" s="460">
        <v>14.272180000000001</v>
      </c>
      <c r="K887" s="460">
        <v>0</v>
      </c>
      <c r="L887" s="459" t="s">
        <v>540</v>
      </c>
      <c r="M887" s="309" t="s">
        <v>572</v>
      </c>
      <c r="N887" s="182"/>
      <c r="O887">
        <v>0</v>
      </c>
      <c r="P887" t="s">
        <v>9486</v>
      </c>
    </row>
    <row r="888" spans="1:16" ht="15" x14ac:dyDescent="0.25">
      <c r="A888" s="310">
        <v>205172</v>
      </c>
      <c r="B888" t="str">
        <f t="shared" si="26"/>
        <v>SEVROLL 03095 Gemini 10 bottom cover bar 2.35m olive dark brushed</v>
      </c>
      <c r="C888" s="185">
        <f t="shared" si="27"/>
        <v>26.07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12290.40488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5" x14ac:dyDescent="0.25">
      <c r="A889" s="310">
        <v>214745</v>
      </c>
      <c r="B889" t="str">
        <f t="shared" si="26"/>
        <v>SEVROLL 01617 connecting rail H10 Decor 3m silver</v>
      </c>
      <c r="C889" s="185">
        <f t="shared" si="27"/>
        <v>12.891999999999999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5310.2844699999996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5" x14ac:dyDescent="0.25">
      <c r="A890" s="310">
        <v>252567</v>
      </c>
      <c r="B890" t="str">
        <f t="shared" si="26"/>
        <v>SEVROLL 04051 connecting rail H18 3m white gloss</v>
      </c>
      <c r="C890" s="185">
        <f t="shared" si="27"/>
        <v>16.5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6212.6180999999997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5" x14ac:dyDescent="0.25">
      <c r="A891" s="310">
        <v>223391</v>
      </c>
      <c r="B891" t="str">
        <f t="shared" si="26"/>
        <v>SEVROLL 03466 connecting rail H18 3m black brushed</v>
      </c>
      <c r="C891" s="185">
        <f t="shared" si="27"/>
        <v>17.225999999999999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7716.5070900000001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5" x14ac:dyDescent="0.25">
      <c r="A892" s="310">
        <v>89012</v>
      </c>
      <c r="B892" t="str">
        <f t="shared" si="26"/>
        <v>SEVROLL 00212 connecting rail H18 3m olive</v>
      </c>
      <c r="C892" s="185">
        <f t="shared" si="27"/>
        <v>12.826000000000001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5974.0702899999997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5" x14ac:dyDescent="0.25">
      <c r="A893" s="310">
        <v>191704</v>
      </c>
      <c r="B893" t="str">
        <f t="shared" si="26"/>
        <v>SEVROLL 02937-Y connecting rail H18 3m brushed olive</v>
      </c>
      <c r="C893" s="185">
        <f t="shared" si="27"/>
        <v>17.225999999999999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7716.5070900000001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5" x14ac:dyDescent="0.25">
      <c r="A894" s="310">
        <v>223332</v>
      </c>
      <c r="B894" t="str">
        <f t="shared" si="26"/>
        <v>SEVROLL 03465 connecting rail H18 3m olive dark brushed</v>
      </c>
      <c r="C894" s="185">
        <f t="shared" si="27"/>
        <v>17.225999999999999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7716.5070900000001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5" x14ac:dyDescent="0.25">
      <c r="A895" s="310">
        <v>89010</v>
      </c>
      <c r="B895" t="str">
        <f t="shared" si="26"/>
        <v>SEVROLL 00215 connecting rail H18 3m silver</v>
      </c>
      <c r="C895" s="185">
        <f t="shared" si="27"/>
        <v>11.22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4781.3303900000001</v>
      </c>
      <c r="L895" s="459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5" x14ac:dyDescent="0.25">
      <c r="A896" s="310">
        <v>89011</v>
      </c>
      <c r="B896" t="str">
        <f t="shared" si="26"/>
        <v>SEVROLL 00216 connecting rail H18 3m gold</v>
      </c>
      <c r="C896" s="185">
        <f t="shared" si="27"/>
        <v>12.826000000000001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5974.0702899999997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5" x14ac:dyDescent="0.25">
      <c r="A897" s="310">
        <v>224158</v>
      </c>
      <c r="B897" t="str">
        <f t="shared" si="26"/>
        <v>SEVROLL 04446 connecting strip Simple/Blue H21 3m (for laminate 18mm) olive</v>
      </c>
      <c r="C897" s="185">
        <f t="shared" si="27"/>
        <v>12.628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5809.2995000000001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5" x14ac:dyDescent="0.25">
      <c r="A898" s="310">
        <v>223560</v>
      </c>
      <c r="B898" t="str">
        <f t="shared" si="26"/>
        <v>SEVROLL 04444 connecting strip Simple/Blue H28 3m (for laminate 18mm) olive</v>
      </c>
      <c r="C898" s="185">
        <f t="shared" si="27"/>
        <v>21.494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10084.266540000001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5" x14ac:dyDescent="0.25">
      <c r="A899" s="310">
        <v>98073</v>
      </c>
      <c r="B899" t="str">
        <f t="shared" si="26"/>
        <v>SEVROLL 02287 System 10 II mounting rail 2.7m silver</v>
      </c>
      <c r="C899" s="185">
        <f t="shared" si="27"/>
        <v>18.062000000000001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7529.8176999999996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5" x14ac:dyDescent="0.25">
      <c r="A900" s="310">
        <v>135164</v>
      </c>
      <c r="B900" t="str">
        <f t="shared" ref="B900:B963" si="28">IF($A$2=1,D900,IF($A$2=2,F900,IF($A$2=3,G900,IF($A$2=4,E900,IF($A$2&gt;4,P900,"zadat jazyk")))))</f>
        <v>SEVROLL 20032-SV glass seal 10/4.5mm</v>
      </c>
      <c r="C900" s="185">
        <f t="shared" ref="C900:C963" si="29">IF($A$2=1,H900,IF($A$2=2,I900,IF($A$2=3,J900,IF($A$2=4,K900,IF($A$2&gt;4,O900,"zadat jazyk")))))</f>
        <v>0.72599999999999998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330.63301999999999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5" x14ac:dyDescent="0.25">
      <c r="A901" s="310">
        <v>89238</v>
      </c>
      <c r="B901" t="str">
        <f t="shared" si="28"/>
        <v>SEVROLL 20031-SV glass seal 10/4mm</v>
      </c>
      <c r="C901" s="185">
        <f t="shared" si="29"/>
        <v>0.72599999999999998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330.63301999999999</v>
      </c>
      <c r="L901" s="459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5" x14ac:dyDescent="0.25">
      <c r="A902" s="310">
        <v>89243</v>
      </c>
      <c r="B902" t="str">
        <f t="shared" si="28"/>
        <v>SEVROLL 20033-SV glass seal 10/6mm</v>
      </c>
      <c r="C902" s="185">
        <f t="shared" si="29"/>
        <v>0.72599999999999998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330.63301999999999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5" x14ac:dyDescent="0.25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5" x14ac:dyDescent="0.25">
      <c r="A904" s="310">
        <v>89098</v>
      </c>
      <c r="B904" t="str">
        <f t="shared" si="28"/>
        <v>SEVROLL 00635 Tytan mounting bar 18mm 2.7m olive</v>
      </c>
      <c r="C904" s="185">
        <f t="shared" si="29"/>
        <v>15.972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7529.8176999999996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5" x14ac:dyDescent="0.25">
      <c r="A905" s="310">
        <v>89099</v>
      </c>
      <c r="B905" t="str">
        <f t="shared" si="28"/>
        <v>SEVROLL 00639 Tytan mounting bar 18mm 2.7m silver</v>
      </c>
      <c r="C905" s="185">
        <f t="shared" si="29"/>
        <v>14.542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6228.8768799999998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5" x14ac:dyDescent="0.25">
      <c r="A906" s="310">
        <v>267880</v>
      </c>
      <c r="B906" t="str">
        <f t="shared" si="28"/>
        <v>SEVROLL 04055 angle Mini 17x11mm 3m white gloss</v>
      </c>
      <c r="C906" s="185">
        <f t="shared" si="29"/>
        <v>5.7640000000000002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2240.27646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5" x14ac:dyDescent="0.25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5" x14ac:dyDescent="0.25">
      <c r="A908" s="310">
        <v>180245</v>
      </c>
      <c r="B908" t="e">
        <f t="shared" si="28"/>
        <v>#N/A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5" x14ac:dyDescent="0.25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5" x14ac:dyDescent="0.25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5" x14ac:dyDescent="0.25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5" x14ac:dyDescent="0.25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5" x14ac:dyDescent="0.25">
      <c r="A913" s="311">
        <v>98013</v>
      </c>
      <c r="B913" t="str">
        <f t="shared" si="28"/>
        <v>Sevroll 85263 angle 3.6m silver (22/1)</v>
      </c>
      <c r="C913" s="185">
        <f t="shared" si="29"/>
        <v>9.6720000000000006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>
        <v>291.67043000000001</v>
      </c>
      <c r="I913" s="460">
        <v>10.487109999999999</v>
      </c>
      <c r="J913" s="460">
        <v>44.809489999999997</v>
      </c>
      <c r="K913" s="460">
        <v>4179.7746299999999</v>
      </c>
      <c r="L913" s="459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5" x14ac:dyDescent="0.25">
      <c r="A914" s="311">
        <v>98012</v>
      </c>
      <c r="B914" t="str">
        <f t="shared" si="28"/>
        <v>Sevroll 85262 angle 2.7m silver (22/1)</v>
      </c>
      <c r="C914" s="185">
        <f t="shared" si="29"/>
        <v>7.3440000000000003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3173.7249099999999</v>
      </c>
      <c r="L914" s="459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5" x14ac:dyDescent="0.25">
      <c r="A915" s="311">
        <v>98011</v>
      </c>
      <c r="B915" t="str">
        <f t="shared" si="28"/>
        <v>Sevroll 85261 angle 1.8m silver (22/1)</v>
      </c>
      <c r="C915" s="185">
        <f t="shared" si="29"/>
        <v>4.68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>
        <v>141.13086999999999</v>
      </c>
      <c r="I915" s="460">
        <v>5.0744100000000003</v>
      </c>
      <c r="J915" s="460">
        <v>21.682020000000001</v>
      </c>
      <c r="K915" s="460">
        <v>2022.4718600000001</v>
      </c>
      <c r="L915" s="459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5" x14ac:dyDescent="0.25">
      <c r="A916" s="311">
        <v>98015</v>
      </c>
      <c r="B916" t="e">
        <f t="shared" si="28"/>
        <v>#N/A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5" x14ac:dyDescent="0.25">
      <c r="A917" s="311">
        <v>98009</v>
      </c>
      <c r="B917" t="str">
        <f t="shared" si="28"/>
        <v>Sevroll 85243 lower line 3.6m silver (22/1)</v>
      </c>
      <c r="C917" s="185">
        <f t="shared" si="29"/>
        <v>19.734000000000002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8836.6453000000001</v>
      </c>
      <c r="L917" s="459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5" x14ac:dyDescent="0.25">
      <c r="A918" s="311">
        <v>98008</v>
      </c>
      <c r="B918" t="str">
        <f t="shared" si="28"/>
        <v>Sevroll 85242 lower line 2.7m silver (22/1)</v>
      </c>
      <c r="C918" s="185">
        <f t="shared" si="29"/>
        <v>16.698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>
        <v>521.82228999999995</v>
      </c>
      <c r="I918" s="460">
        <v>18.76229</v>
      </c>
      <c r="J918" s="460">
        <v>77.890870000000007</v>
      </c>
      <c r="K918" s="460">
        <v>7477.9592599999996</v>
      </c>
      <c r="L918" s="459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5" x14ac:dyDescent="0.25">
      <c r="A919" s="311">
        <v>98007</v>
      </c>
      <c r="B919" t="str">
        <f t="shared" si="28"/>
        <v>Sevroll 85241 lower line 1.8m silver (22/1)</v>
      </c>
      <c r="C919" s="185">
        <f t="shared" si="29"/>
        <v>9.7240000000000002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>
        <v>303.97415000000001</v>
      </c>
      <c r="I919" s="460">
        <v>10.929489999999999</v>
      </c>
      <c r="J919" s="460">
        <v>45.359380000000002</v>
      </c>
      <c r="K919" s="460">
        <v>4356.0927899999997</v>
      </c>
      <c r="L919" s="459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5" x14ac:dyDescent="0.25">
      <c r="A920" s="311">
        <v>98002</v>
      </c>
      <c r="B920" t="str">
        <f t="shared" si="28"/>
        <v>Sevroll 85201 Orient grab rail 2.7m silver (32/1)</v>
      </c>
      <c r="C920" s="185">
        <f t="shared" si="29"/>
        <v>18.436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>
        <v>547.15347999999994</v>
      </c>
      <c r="I920" s="460">
        <v>19.673089999999998</v>
      </c>
      <c r="J920" s="460">
        <v>81.387789999999995</v>
      </c>
      <c r="K920" s="460">
        <v>7840.9672099999998</v>
      </c>
      <c r="L920" s="459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5" x14ac:dyDescent="0.25">
      <c r="A921" s="311">
        <v>98005</v>
      </c>
      <c r="B921" t="str">
        <f t="shared" si="28"/>
        <v>Sevroll 85233 upper line 3.6m silver (32/1)</v>
      </c>
      <c r="C921" s="185">
        <f t="shared" si="29"/>
        <v>39.93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>
        <v>1247.7415100000001</v>
      </c>
      <c r="I921" s="460">
        <v>44.862960000000001</v>
      </c>
      <c r="J921" s="460">
        <v>176.27547000000001</v>
      </c>
      <c r="K921" s="460">
        <v>17880.723620000001</v>
      </c>
      <c r="L921" s="459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5" x14ac:dyDescent="0.25">
      <c r="A922" s="311">
        <v>98004</v>
      </c>
      <c r="B922" t="str">
        <f t="shared" si="28"/>
        <v>Sevroll 85232 upper line 2.7m silver (32/1)</v>
      </c>
      <c r="C922" s="185">
        <f t="shared" si="29"/>
        <v>32.648000000000003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14624.02583</v>
      </c>
      <c r="L922" s="459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5" x14ac:dyDescent="0.25">
      <c r="A923" s="311">
        <v>98003</v>
      </c>
      <c r="B923" t="str">
        <f t="shared" si="28"/>
        <v>Sevroll 85231 upper line 1.8m silver (32/1)</v>
      </c>
      <c r="C923" s="185">
        <f t="shared" si="29"/>
        <v>18.920000000000002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8473.6377699999994</v>
      </c>
      <c r="L923" s="459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5" x14ac:dyDescent="0.25">
      <c r="A924" s="311">
        <v>98001</v>
      </c>
      <c r="B924" t="str">
        <f t="shared" si="28"/>
        <v>Sevroll 85202 Elegant grab rail 2.7m silver (22/1)</v>
      </c>
      <c r="C924" s="185">
        <f t="shared" si="29"/>
        <v>18.37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7809.8519699999997</v>
      </c>
      <c r="L924" s="459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5" x14ac:dyDescent="0.25">
      <c r="A925" s="313">
        <v>279084</v>
      </c>
      <c r="B925" t="e">
        <f t="shared" si="28"/>
        <v>#N/A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5" x14ac:dyDescent="0.25">
      <c r="A926" s="313">
        <v>279083</v>
      </c>
      <c r="B926" t="e">
        <f t="shared" si="28"/>
        <v>#N/A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5" x14ac:dyDescent="0.25">
      <c r="A927" s="313">
        <v>279087</v>
      </c>
      <c r="B927" t="e">
        <f t="shared" si="28"/>
        <v>#N/A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5" x14ac:dyDescent="0.25">
      <c r="A928" s="313">
        <v>279086</v>
      </c>
      <c r="B928" t="e">
        <f t="shared" si="28"/>
        <v>#N/A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5" x14ac:dyDescent="0.25">
      <c r="A929" s="313">
        <v>308699</v>
      </c>
      <c r="B929" t="str">
        <f t="shared" si="28"/>
        <v>SEVROLL 50474 line Galaxy S 50kg to the ceiling 4m</v>
      </c>
      <c r="C929" s="185">
        <f t="shared" si="29"/>
        <v>23.32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9644.3744600000009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5" x14ac:dyDescent="0.25">
      <c r="A930" s="313">
        <v>308698</v>
      </c>
      <c r="B930" t="str">
        <f t="shared" si="28"/>
        <v>SEVROLL 50473 guide Galaxy S 50kg to ceiling 2.5m</v>
      </c>
      <c r="C930" s="185">
        <f t="shared" si="29"/>
        <v>0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>
        <v>0</v>
      </c>
      <c r="I930" s="460">
        <v>0</v>
      </c>
      <c r="J930" s="460">
        <v>0</v>
      </c>
      <c r="K930" s="460">
        <v>0</v>
      </c>
      <c r="L930" s="459" t="s">
        <v>540</v>
      </c>
      <c r="M930" s="314" t="s">
        <v>571</v>
      </c>
      <c r="N930" s="182"/>
      <c r="O930">
        <v>0</v>
      </c>
      <c r="P930" t="s">
        <v>9517</v>
      </c>
    </row>
    <row r="931" spans="1:16" ht="15" x14ac:dyDescent="0.25">
      <c r="A931" s="313">
        <v>308697</v>
      </c>
      <c r="B931" t="str">
        <f t="shared" si="28"/>
        <v>SEVROLL 50471 guide Galaxy S 50kg to ceiling 1.5m</v>
      </c>
      <c r="C931" s="185">
        <f t="shared" si="29"/>
        <v>8.7560000000000002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3617.9001400000002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5" x14ac:dyDescent="0.25">
      <c r="A932" s="313">
        <v>308696</v>
      </c>
      <c r="B932" t="str">
        <f t="shared" si="28"/>
        <v>SEVROLL 50470 guide Galaxy B 50kg to the wall 4m</v>
      </c>
      <c r="C932" s="185">
        <f t="shared" si="29"/>
        <v>24.507999999999999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10128.1049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5" x14ac:dyDescent="0.25">
      <c r="A933" s="313">
        <v>308695</v>
      </c>
      <c r="B933" t="str">
        <f t="shared" si="28"/>
        <v>SEVROLL 50469 guide Galaxy B 50kg to the wall 2.5m</v>
      </c>
      <c r="C933" s="185">
        <f t="shared" si="29"/>
        <v>0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>
        <v>0</v>
      </c>
      <c r="I933" s="460">
        <v>0</v>
      </c>
      <c r="J933" s="460">
        <v>0</v>
      </c>
      <c r="K933" s="460">
        <v>0</v>
      </c>
      <c r="L933" s="459" t="s">
        <v>540</v>
      </c>
      <c r="M933" s="314" t="s">
        <v>571</v>
      </c>
      <c r="N933" s="182"/>
      <c r="O933">
        <v>0</v>
      </c>
      <c r="P933" t="s">
        <v>9520</v>
      </c>
    </row>
    <row r="934" spans="1:16" ht="15" x14ac:dyDescent="0.25">
      <c r="A934" s="313">
        <v>96400</v>
      </c>
      <c r="B934" t="str">
        <f t="shared" si="28"/>
        <v>SEVROLL 01972 Exclusive overhead line 1.8m silver</v>
      </c>
      <c r="C934" s="185">
        <f t="shared" si="29"/>
        <v>18.282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>
        <v>517.42773999999997</v>
      </c>
      <c r="I934" s="460">
        <v>19.516950000000001</v>
      </c>
      <c r="J934" s="460">
        <v>66.586370000000002</v>
      </c>
      <c r="K934" s="460">
        <v>7558.2870999999996</v>
      </c>
      <c r="L934" s="459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5" x14ac:dyDescent="0.25">
      <c r="A935" s="313">
        <v>279082</v>
      </c>
      <c r="B935" t="str">
        <f t="shared" si="28"/>
        <v>SEVROLL 50461 guide INTER S 35kg to ceiling 2m</v>
      </c>
      <c r="C935" s="185">
        <f t="shared" si="29"/>
        <v>10.273999999999999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>
        <v>291.13934</v>
      </c>
      <c r="I935" s="460">
        <v>10.981540000000001</v>
      </c>
      <c r="J935" s="460">
        <v>37.448180000000001</v>
      </c>
      <c r="K935" s="460">
        <v>4067.0250000000001</v>
      </c>
      <c r="L935" s="459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5" x14ac:dyDescent="0.25">
      <c r="A936" s="313">
        <v>284589</v>
      </c>
      <c r="B936" t="e">
        <f t="shared" si="28"/>
        <v>#N/A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5" x14ac:dyDescent="0.25">
      <c r="A937" s="313">
        <v>279085</v>
      </c>
      <c r="B937" t="str">
        <f t="shared" si="28"/>
        <v>SEVROLL 50455 guide INTER B 35kg for wall 2m</v>
      </c>
      <c r="C937" s="185">
        <f t="shared" si="29"/>
        <v>10.273999999999999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>
        <v>291.13934</v>
      </c>
      <c r="I937" s="460">
        <v>10.981540000000001</v>
      </c>
      <c r="J937" s="460">
        <v>37.448180000000001</v>
      </c>
      <c r="K937" s="460">
        <v>4067.0250000000001</v>
      </c>
      <c r="L937" s="459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5" x14ac:dyDescent="0.25">
      <c r="A938" s="313">
        <v>284590</v>
      </c>
      <c r="B938" t="str">
        <f t="shared" si="28"/>
        <v>SEVROLL 50454 guide INTER B 35kg for wall 1.5m</v>
      </c>
      <c r="C938" s="185">
        <f t="shared" si="29"/>
        <v>7.6779999999999999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>
        <v>217.31966</v>
      </c>
      <c r="I938" s="460">
        <v>8.19712</v>
      </c>
      <c r="J938" s="460">
        <v>28.00179</v>
      </c>
      <c r="K938" s="460">
        <v>3035.8125100000002</v>
      </c>
      <c r="L938" s="459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5" x14ac:dyDescent="0.25">
      <c r="A939" s="313">
        <v>279090</v>
      </c>
      <c r="B939" t="str">
        <f t="shared" si="28"/>
        <v>SEVROLL 50450 line Galaxy S 50kg to ceiling 6m</v>
      </c>
      <c r="C939" s="185">
        <f t="shared" si="29"/>
        <v>35.002000000000002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127.44186000000001</v>
      </c>
      <c r="K939" s="460">
        <v>14461.522849999999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5" x14ac:dyDescent="0.25">
      <c r="A940" s="313">
        <v>279089</v>
      </c>
      <c r="B940" t="str">
        <f t="shared" si="28"/>
        <v>SEVROLL 50449 line Galaxy S 50kg to the ceiling 3m</v>
      </c>
      <c r="C940" s="185">
        <f t="shared" si="29"/>
        <v>17.489999999999998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7225.7225799999997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5" x14ac:dyDescent="0.25">
      <c r="A941" s="313">
        <v>279088</v>
      </c>
      <c r="B941" t="str">
        <f t="shared" si="28"/>
        <v>SEVROLL 50472 line Galaxy S 50kg to the ceiling 2m</v>
      </c>
      <c r="C941" s="185">
        <f t="shared" si="29"/>
        <v>11.66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4827.22606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5" x14ac:dyDescent="0.25">
      <c r="A942" s="313">
        <v>279093</v>
      </c>
      <c r="B942" t="str">
        <f t="shared" si="28"/>
        <v>SEVROLL 50452 guide Galaxy B 50kg to the wall 6m</v>
      </c>
      <c r="C942" s="185">
        <f t="shared" si="29"/>
        <v>36.783999999999999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133.93624</v>
      </c>
      <c r="K942" s="460">
        <v>15207.27367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5" x14ac:dyDescent="0.25">
      <c r="A943" s="313">
        <v>279092</v>
      </c>
      <c r="B943" t="str">
        <f t="shared" si="28"/>
        <v>SEVROLL 50451 guide Galaxy B 50kg to the wall 3m</v>
      </c>
      <c r="C943" s="185">
        <f t="shared" si="29"/>
        <v>18.391999999999999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7598.5978100000002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5" x14ac:dyDescent="0.25">
      <c r="A944" s="313">
        <v>279091</v>
      </c>
      <c r="B944" t="str">
        <f t="shared" si="28"/>
        <v>SEVROLL 50468 guide Galaxy B 50kg to the wall 2m</v>
      </c>
      <c r="C944" s="185">
        <f t="shared" si="29"/>
        <v>12.254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5069.0910999999996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5" x14ac:dyDescent="0.25">
      <c r="A945" s="313">
        <v>128842</v>
      </c>
      <c r="B945" t="str">
        <f t="shared" si="28"/>
        <v>SEVROLL 20144 step drill 6.5/9.5mm</v>
      </c>
      <c r="C945" s="185">
        <f t="shared" si="29"/>
        <v>19.315999999999999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5" x14ac:dyDescent="0.25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5" x14ac:dyDescent="0.25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5" x14ac:dyDescent="0.25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5" x14ac:dyDescent="0.25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5" x14ac:dyDescent="0.25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5" x14ac:dyDescent="0.25">
      <c r="A951" s="339">
        <v>245317</v>
      </c>
      <c r="B951" t="str">
        <f t="shared" si="28"/>
        <v>SEVROLL 16385 Simple profile sampler (box)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5" x14ac:dyDescent="0.25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5" x14ac:dyDescent="0.25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5" x14ac:dyDescent="0.25">
      <c r="A954" s="339">
        <v>222761</v>
      </c>
      <c r="B954" t="str">
        <f t="shared" si="28"/>
        <v>SEVROLL 20191 trolley template for laminate 18mm</v>
      </c>
      <c r="C954" s="185">
        <f t="shared" si="29"/>
        <v>3.6850000000000001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5" x14ac:dyDescent="0.25">
      <c r="A955" s="339">
        <v>291822</v>
      </c>
      <c r="B955" t="str">
        <f t="shared" si="28"/>
        <v>SEVROLL 40373 advertising template for trolleys for laminate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5" x14ac:dyDescent="0.25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5" x14ac:dyDescent="0.25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5" x14ac:dyDescent="0.25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5" x14ac:dyDescent="0.25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5" x14ac:dyDescent="0.25">
      <c r="A960" s="339">
        <v>335225</v>
      </c>
      <c r="B960" t="e">
        <f t="shared" si="28"/>
        <v>#N/A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5" x14ac:dyDescent="0.25">
      <c r="A961" s="339">
        <v>335227</v>
      </c>
      <c r="B961" t="e">
        <f t="shared" si="28"/>
        <v>#N/A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5" x14ac:dyDescent="0.25">
      <c r="A962" s="339">
        <v>328334</v>
      </c>
      <c r="B962" t="str">
        <f t="shared" si="28"/>
        <v>K-SEVROLL lower carriage V 10mm - 2 pcs + positioner</v>
      </c>
      <c r="C962" s="185">
        <f t="shared" si="29"/>
        <v>0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>
        <v>0</v>
      </c>
      <c r="I962" s="460">
        <v>0</v>
      </c>
      <c r="J962" s="460">
        <v>0</v>
      </c>
      <c r="K962" s="460">
        <v>0</v>
      </c>
      <c r="L962" s="459" t="s">
        <v>540</v>
      </c>
      <c r="M962" s="340" t="s">
        <v>572</v>
      </c>
      <c r="N962" s="182"/>
      <c r="O962">
        <v>0</v>
      </c>
      <c r="P962" t="s">
        <v>9535</v>
      </c>
    </row>
    <row r="963" spans="1:16" ht="15" x14ac:dyDescent="0.25">
      <c r="A963" s="339">
        <v>179111</v>
      </c>
      <c r="B963" t="str">
        <f t="shared" si="28"/>
        <v>SEVROLL 16280 sample book of self-adhesive foils</v>
      </c>
      <c r="C963" s="185">
        <f t="shared" si="29"/>
        <v>0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>
        <v>0</v>
      </c>
      <c r="I963" s="460">
        <v>0</v>
      </c>
      <c r="J963" s="460">
        <v>0</v>
      </c>
      <c r="K963" s="460">
        <v>0</v>
      </c>
      <c r="L963" s="459" t="s">
        <v>540</v>
      </c>
      <c r="M963" s="340" t="s">
        <v>571</v>
      </c>
      <c r="N963" s="182"/>
      <c r="O963">
        <v>0</v>
      </c>
      <c r="P963" t="s">
        <v>9536</v>
      </c>
    </row>
    <row r="964" spans="1:16" ht="15" x14ac:dyDescent="0.25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5" x14ac:dyDescent="0.25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5" x14ac:dyDescent="0.25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5" x14ac:dyDescent="0.25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5" x14ac:dyDescent="0.25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5" x14ac:dyDescent="0.25">
      <c r="A969" s="339">
        <v>343374</v>
      </c>
      <c r="B969" t="str">
        <f t="shared" si="30"/>
        <v>SEVROLL 20340 assembly tool for Eden/Pax</v>
      </c>
      <c r="C969" s="185">
        <f t="shared" si="31"/>
        <v>19.524999999999999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>
        <v>542.79499999999996</v>
      </c>
      <c r="I969" s="460">
        <v>21.633700000000001</v>
      </c>
      <c r="J969" s="460">
        <v>99.477649999999997</v>
      </c>
      <c r="K969" s="460">
        <v>9278.2384399999992</v>
      </c>
      <c r="L969" s="459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5" x14ac:dyDescent="0.25">
      <c r="A970" s="339">
        <v>128850</v>
      </c>
      <c r="B970" t="str">
        <f t="shared" si="30"/>
        <v>SEVROLL 20016 assembly tool for laminate 10mm large</v>
      </c>
      <c r="C970" s="185">
        <f t="shared" si="31"/>
        <v>99.396000000000001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5" x14ac:dyDescent="0.25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5" x14ac:dyDescent="0.25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5" x14ac:dyDescent="0.25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5" x14ac:dyDescent="0.25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5" x14ac:dyDescent="0.25">
      <c r="A975" s="339">
        <v>128842</v>
      </c>
      <c r="B975" t="str">
        <f t="shared" si="30"/>
        <v>SEVROLL 20144 step drill 6.5/9.5mm</v>
      </c>
      <c r="C975" s="185">
        <f t="shared" si="31"/>
        <v>19.315999999999999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5" x14ac:dyDescent="0.25">
      <c r="A976" s="339">
        <v>252987</v>
      </c>
      <c r="B976" t="str">
        <f t="shared" si="30"/>
        <v>SEVROLL 20238 Simple/Blue assembly tool for laminate 10/18mm</v>
      </c>
      <c r="C976" s="185">
        <f t="shared" si="31"/>
        <v>5.3680000000000003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149.2304</v>
      </c>
      <c r="I976" s="460">
        <v>5.9477399999999996</v>
      </c>
      <c r="J976" s="460">
        <v>26.004300000000001</v>
      </c>
      <c r="K976" s="460">
        <v>2425.4100100000001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5" x14ac:dyDescent="0.25">
      <c r="A977" s="339">
        <v>256425</v>
      </c>
      <c r="B977" t="str">
        <f t="shared" si="30"/>
        <v>SEVROLL 20183 assembly tool for the Maxim system small</v>
      </c>
      <c r="C977" s="185">
        <f t="shared" si="31"/>
        <v>4.7409999999999997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>
        <v>131.7998</v>
      </c>
      <c r="I977" s="460">
        <v>5.2530299999999999</v>
      </c>
      <c r="J977" s="460">
        <v>22.921900000000001</v>
      </c>
      <c r="K977" s="460">
        <v>2137.9153000000001</v>
      </c>
      <c r="L977" s="459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5" x14ac:dyDescent="0.25">
      <c r="A978" s="339">
        <v>129677</v>
      </c>
      <c r="B978" t="str">
        <f t="shared" si="30"/>
        <v>SEVROLL 20173 assembly tool for laminate 10/18mm small</v>
      </c>
      <c r="C978" s="185">
        <f t="shared" si="31"/>
        <v>4.532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125.9896</v>
      </c>
      <c r="I978" s="460">
        <v>5.0214600000000003</v>
      </c>
      <c r="J978" s="460">
        <v>21.91311</v>
      </c>
      <c r="K978" s="460">
        <v>2043.8259700000001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5" x14ac:dyDescent="0.25">
      <c r="A979" s="339">
        <v>351824</v>
      </c>
      <c r="B979" t="str">
        <f t="shared" si="30"/>
        <v>SEVROLL 20384 Micra template for trolleys - 1 pair = 1 pc</v>
      </c>
      <c r="C979" s="185">
        <f t="shared" si="31"/>
        <v>4.8070000000000004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5" x14ac:dyDescent="0.25">
      <c r="A980" s="339">
        <v>387424</v>
      </c>
      <c r="B980" t="str">
        <f t="shared" si="30"/>
        <v>SEVROLL 20385 Gemini lower guide holder</v>
      </c>
      <c r="C980" s="185">
        <f t="shared" si="31"/>
        <v>0.19800000000000001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93.344880000000003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5" x14ac:dyDescent="0.25">
      <c r="A981" s="339">
        <v>283298</v>
      </c>
      <c r="B981" t="str">
        <f t="shared" si="30"/>
        <v>IF-adhesive cover cap 20mm 15pcs 93336 matt aluminum</v>
      </c>
      <c r="C981" s="185">
        <f t="shared" si="31"/>
        <v>0.39672000000000002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>
        <v>17.551069999999999</v>
      </c>
      <c r="I981" s="460">
        <v>0.73299999999999998</v>
      </c>
      <c r="J981" s="460">
        <v>1.95068</v>
      </c>
      <c r="K981" s="460">
        <v>193.0308</v>
      </c>
      <c r="L981" s="459" t="s">
        <v>695</v>
      </c>
      <c r="M981" s="340" t="s">
        <v>571</v>
      </c>
      <c r="O981">
        <v>0.39672000000000002</v>
      </c>
      <c r="P981" t="s">
        <v>11201</v>
      </c>
    </row>
    <row r="982" spans="1:16" ht="15" x14ac:dyDescent="0.25">
      <c r="A982" s="339">
        <v>283283</v>
      </c>
      <c r="B982" t="str">
        <f t="shared" si="30"/>
        <v>IF-adhesive cover cap 13mm 20pcs 06 olive metallic</v>
      </c>
      <c r="C982" s="185">
        <f t="shared" si="31"/>
        <v>0.37584000000000001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>
        <v>16.627330000000001</v>
      </c>
      <c r="I982" s="460">
        <v>0.69445000000000001</v>
      </c>
      <c r="J982" s="460">
        <v>1.84802</v>
      </c>
      <c r="K982" s="460">
        <v>180.98</v>
      </c>
      <c r="L982" s="459" t="s">
        <v>695</v>
      </c>
      <c r="M982" s="340" t="s">
        <v>571</v>
      </c>
      <c r="O982">
        <v>0.37584000000000001</v>
      </c>
      <c r="P982" t="s">
        <v>11200</v>
      </c>
    </row>
    <row r="983" spans="1:16" ht="15" x14ac:dyDescent="0.25">
      <c r="A983">
        <v>265343</v>
      </c>
      <c r="B983" t="str">
        <f t="shared" si="30"/>
        <v>IC-mounting bar Rome 10mm alu EU 5.3m silver</v>
      </c>
      <c r="C983" s="185">
        <f t="shared" si="31"/>
        <v>0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>
        <v>834.18124999999998</v>
      </c>
      <c r="I983" s="460">
        <v>32.466650000000001</v>
      </c>
      <c r="J983" s="460">
        <v>179.0359</v>
      </c>
      <c r="K983" s="460">
        <v>0</v>
      </c>
      <c r="L983" s="459" t="s">
        <v>537</v>
      </c>
      <c r="O983">
        <v>0</v>
      </c>
      <c r="P983" t="s">
        <v>9544</v>
      </c>
    </row>
    <row r="984" spans="1:16" ht="15" x14ac:dyDescent="0.25">
      <c r="A984">
        <v>328426</v>
      </c>
      <c r="B984" t="str">
        <f t="shared" si="30"/>
        <v>S-Softclose S30/S42 Slidix T25</v>
      </c>
      <c r="C984" s="185">
        <f t="shared" si="31"/>
        <v>15.493169999999999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426.608</v>
      </c>
      <c r="I984" s="460">
        <v>17.423649999999999</v>
      </c>
      <c r="J984" s="460">
        <v>78.900720000000007</v>
      </c>
      <c r="K984" s="460">
        <v>7396.8322699999999</v>
      </c>
      <c r="L984" s="459" t="s">
        <v>537</v>
      </c>
      <c r="O984">
        <v>15.493169999999999</v>
      </c>
      <c r="P984" t="s">
        <v>6777</v>
      </c>
    </row>
    <row r="985" spans="1:16" ht="15" x14ac:dyDescent="0.25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5" x14ac:dyDescent="0.25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5" x14ac:dyDescent="0.25">
      <c r="A987">
        <v>328661</v>
      </c>
      <c r="B987" t="e">
        <f t="shared" si="30"/>
        <v>#N/A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5" x14ac:dyDescent="0.25">
      <c r="A988">
        <v>328662</v>
      </c>
      <c r="B988" t="str">
        <f t="shared" si="30"/>
        <v>SEVROLL 20173 assembly tool for laminate 10mm small (promotion)</v>
      </c>
      <c r="C988" s="185">
        <f t="shared" si="31"/>
        <v>9.0640000000000001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>
        <v>260.96474000000001</v>
      </c>
      <c r="I988" s="460">
        <v>3.9899900000000001</v>
      </c>
      <c r="J988" s="460">
        <v>34.988689999999998</v>
      </c>
      <c r="K988" s="460">
        <v>3878.1701699999999</v>
      </c>
      <c r="L988" s="459" t="s">
        <v>541</v>
      </c>
      <c r="O988">
        <v>9.0640000000000001</v>
      </c>
      <c r="P988" t="s">
        <v>9545</v>
      </c>
    </row>
    <row r="989" spans="1:16" ht="15" x14ac:dyDescent="0.25">
      <c r="A989">
        <v>328807</v>
      </c>
      <c r="B989" t="str">
        <f t="shared" si="30"/>
        <v>S-brush anti-dust tall 4.8x12mm gray</v>
      </c>
      <c r="C989" s="185">
        <f t="shared" si="31"/>
        <v>0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>
        <v>0</v>
      </c>
      <c r="I989" s="460">
        <v>0</v>
      </c>
      <c r="J989" s="460">
        <v>0</v>
      </c>
      <c r="K989" s="460">
        <v>0</v>
      </c>
      <c r="L989" s="459" t="s">
        <v>540</v>
      </c>
      <c r="O989">
        <v>0</v>
      </c>
      <c r="P989" t="s">
        <v>9546</v>
      </c>
    </row>
    <row r="990" spans="1:16" ht="15" x14ac:dyDescent="0.25">
      <c r="A990">
        <v>263201</v>
      </c>
      <c r="B990" t="str">
        <f t="shared" si="30"/>
        <v>IC-10mm bar vertical wide Classic arctic silver</v>
      </c>
      <c r="C990" s="185">
        <f t="shared" si="31"/>
        <v>0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>
        <v>136.9375</v>
      </c>
      <c r="I990" s="460">
        <v>5.3296599999999996</v>
      </c>
      <c r="J990" s="460">
        <v>29.390180000000001</v>
      </c>
      <c r="K990" s="460">
        <v>0</v>
      </c>
      <c r="L990" s="459" t="s">
        <v>537</v>
      </c>
      <c r="O990">
        <v>0</v>
      </c>
      <c r="P990" t="s">
        <v>9547</v>
      </c>
    </row>
    <row r="991" spans="1:16" ht="15" x14ac:dyDescent="0.25">
      <c r="A991">
        <v>263202</v>
      </c>
      <c r="B991" t="str">
        <f t="shared" si="30"/>
        <v>IC-rail upper arctic silver 2m</v>
      </c>
      <c r="C991" s="185">
        <f t="shared" si="31"/>
        <v>0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>
        <v>347.2</v>
      </c>
      <c r="I991" s="460">
        <v>13.513159999999999</v>
      </c>
      <c r="J991" s="460">
        <v>74.517700000000005</v>
      </c>
      <c r="K991" s="460">
        <v>0</v>
      </c>
      <c r="L991" s="459" t="s">
        <v>537</v>
      </c>
      <c r="O991">
        <v>0</v>
      </c>
      <c r="P991" t="s">
        <v>9548</v>
      </c>
    </row>
    <row r="992" spans="1:16" ht="15" x14ac:dyDescent="0.25">
      <c r="A992">
        <v>263203</v>
      </c>
      <c r="B992" t="str">
        <f t="shared" si="30"/>
        <v>IC-rail lower arctic silver 2m</v>
      </c>
      <c r="C992" s="185">
        <f t="shared" si="31"/>
        <v>0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>
        <v>157.32499999999999</v>
      </c>
      <c r="I992" s="460">
        <v>6.1231499999999999</v>
      </c>
      <c r="J992" s="460">
        <v>33.765839999999997</v>
      </c>
      <c r="K992" s="460">
        <v>0</v>
      </c>
      <c r="L992" s="459" t="s">
        <v>537</v>
      </c>
      <c r="O992">
        <v>0</v>
      </c>
      <c r="P992" t="s">
        <v>9549</v>
      </c>
    </row>
    <row r="993" spans="1:16" ht="15" x14ac:dyDescent="0.25">
      <c r="A993">
        <v>263209</v>
      </c>
      <c r="B993" t="str">
        <f t="shared" si="30"/>
        <v>IC-10mm bar vertical standard white 2.75m</v>
      </c>
      <c r="C993" s="185">
        <f t="shared" si="31"/>
        <v>0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>
        <v>94.674999999999997</v>
      </c>
      <c r="I993" s="460">
        <v>5.3864200000000002</v>
      </c>
      <c r="J993" s="460">
        <v>20.319600000000001</v>
      </c>
      <c r="K993" s="460">
        <v>0</v>
      </c>
      <c r="L993" s="459" t="s">
        <v>537</v>
      </c>
      <c r="O993">
        <v>0</v>
      </c>
      <c r="P993" t="s">
        <v>9550</v>
      </c>
    </row>
    <row r="994" spans="1:16" ht="15" x14ac:dyDescent="0.25">
      <c r="A994">
        <v>263210</v>
      </c>
      <c r="B994" t="str">
        <f t="shared" si="30"/>
        <v>IC-rail upper white 2m</v>
      </c>
      <c r="C994" s="185">
        <f t="shared" si="31"/>
        <v>0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>
        <v>347.2</v>
      </c>
      <c r="I994" s="460">
        <v>13.513159999999999</v>
      </c>
      <c r="J994" s="460">
        <v>74.517700000000005</v>
      </c>
      <c r="K994" s="460">
        <v>0</v>
      </c>
      <c r="L994" s="459" t="s">
        <v>537</v>
      </c>
      <c r="O994">
        <v>0</v>
      </c>
      <c r="P994" t="s">
        <v>9551</v>
      </c>
    </row>
    <row r="995" spans="1:16" ht="15" x14ac:dyDescent="0.25">
      <c r="A995">
        <v>263211</v>
      </c>
      <c r="B995" t="str">
        <f t="shared" si="30"/>
        <v>IC-rail lower white 2m</v>
      </c>
      <c r="C995" s="185">
        <f t="shared" si="31"/>
        <v>0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>
        <v>157.32499999999999</v>
      </c>
      <c r="I995" s="460">
        <v>6.1231499999999999</v>
      </c>
      <c r="J995" s="460">
        <v>33.765839999999997</v>
      </c>
      <c r="K995" s="460">
        <v>0</v>
      </c>
      <c r="L995" s="459" t="s">
        <v>537</v>
      </c>
      <c r="O995">
        <v>0</v>
      </c>
      <c r="P995" t="s">
        <v>9552</v>
      </c>
    </row>
    <row r="996" spans="1:16" ht="15" x14ac:dyDescent="0.25">
      <c r="A996">
        <v>263213</v>
      </c>
      <c r="B996" t="str">
        <f t="shared" si="30"/>
        <v>IC-10mm guide rail white 2.4m</v>
      </c>
      <c r="C996" s="185">
        <f t="shared" si="31"/>
        <v>0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>
        <v>73.5</v>
      </c>
      <c r="I996" s="460">
        <v>4.1764200000000002</v>
      </c>
      <c r="J996" s="460">
        <v>15.77492</v>
      </c>
      <c r="K996" s="460">
        <v>0</v>
      </c>
      <c r="L996" s="459" t="s">
        <v>537</v>
      </c>
      <c r="O996">
        <v>0</v>
      </c>
      <c r="P996" t="s">
        <v>9553</v>
      </c>
    </row>
    <row r="997" spans="1:16" ht="15" x14ac:dyDescent="0.25">
      <c r="A997">
        <v>263215</v>
      </c>
      <c r="B997" t="str">
        <f t="shared" si="30"/>
        <v>IC-10mm dividing profile white 2.75m</v>
      </c>
      <c r="C997" s="185">
        <f t="shared" si="31"/>
        <v>0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>
        <v>153.47499999999999</v>
      </c>
      <c r="I997" s="460">
        <v>8.7431699999999992</v>
      </c>
      <c r="J997" s="460">
        <v>32.939520000000002</v>
      </c>
      <c r="K997" s="460">
        <v>0</v>
      </c>
      <c r="L997" s="459" t="s">
        <v>537</v>
      </c>
      <c r="O997">
        <v>0</v>
      </c>
      <c r="P997" t="s">
        <v>9554</v>
      </c>
    </row>
    <row r="998" spans="1:16" ht="15" x14ac:dyDescent="0.25">
      <c r="A998">
        <v>263217</v>
      </c>
      <c r="B998" t="str">
        <f t="shared" si="30"/>
        <v>IC-positioner for sliding doors transparent</v>
      </c>
      <c r="C998" s="185">
        <f t="shared" si="31"/>
        <v>0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>
        <v>11.025</v>
      </c>
      <c r="I998" s="460">
        <v>0.68696999999999997</v>
      </c>
      <c r="J998" s="460">
        <v>2.3662399999999999</v>
      </c>
      <c r="K998" s="460">
        <v>0</v>
      </c>
      <c r="L998" s="459" t="s">
        <v>537</v>
      </c>
      <c r="O998">
        <v>0</v>
      </c>
      <c r="P998" t="s">
        <v>9555</v>
      </c>
    </row>
    <row r="999" spans="1:16" ht="15" x14ac:dyDescent="0.25">
      <c r="A999">
        <v>372424</v>
      </c>
      <c r="B999" t="str">
        <f t="shared" si="30"/>
        <v>SEVROLL 16169 Allen wrench Sevroll</v>
      </c>
      <c r="C999" s="185">
        <f t="shared" si="31"/>
        <v>3.0139999999999998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1607.6058700000001</v>
      </c>
      <c r="L999" s="459" t="s">
        <v>539</v>
      </c>
      <c r="O999">
        <v>3.0139999999999998</v>
      </c>
      <c r="P999" t="s">
        <v>9556</v>
      </c>
    </row>
    <row r="1000" spans="1:16" ht="15" x14ac:dyDescent="0.25">
      <c r="A1000">
        <v>372603</v>
      </c>
      <c r="B1000" t="str">
        <f t="shared" si="30"/>
        <v>SEVROLL 04933 Era mounting bar 18mm 2.70m white gloss</v>
      </c>
      <c r="C1000" s="185">
        <f t="shared" si="31"/>
        <v>14.938000000000001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6465.3587500000003</v>
      </c>
      <c r="L1000" s="459" t="s">
        <v>538</v>
      </c>
      <c r="O1000">
        <v>14.938000000000001</v>
      </c>
      <c r="P1000" t="s">
        <v>9557</v>
      </c>
    </row>
    <row r="1001" spans="1:16" ht="15" x14ac:dyDescent="0.25">
      <c r="A1001">
        <v>372604</v>
      </c>
      <c r="B1001" t="str">
        <f t="shared" si="30"/>
        <v>SEVROLL 04906 Vitara grab rail 2.7m silver</v>
      </c>
      <c r="C1001" s="185">
        <f t="shared" si="31"/>
        <v>13.772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5797.7521299999999</v>
      </c>
      <c r="L1001" s="459" t="s">
        <v>538</v>
      </c>
      <c r="O1001">
        <v>13.772</v>
      </c>
      <c r="P1001" t="s">
        <v>9558</v>
      </c>
    </row>
    <row r="1002" spans="1:16" ht="15" x14ac:dyDescent="0.25">
      <c r="A1002">
        <v>372605</v>
      </c>
      <c r="B1002" t="str">
        <f t="shared" si="30"/>
        <v>SEVROLL 04905 Vitara grab rail 2.7m olive</v>
      </c>
      <c r="C1002" s="185">
        <f t="shared" si="31"/>
        <v>15.422000000000001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7270.5262599999996</v>
      </c>
      <c r="L1002" s="459" t="s">
        <v>538</v>
      </c>
      <c r="O1002">
        <v>15.422000000000001</v>
      </c>
      <c r="P1002" t="s">
        <v>9559</v>
      </c>
    </row>
    <row r="1003" spans="1:16" ht="15" x14ac:dyDescent="0.25">
      <c r="A1003">
        <v>372606</v>
      </c>
      <c r="B1003" t="str">
        <f t="shared" si="30"/>
        <v>SEVROLL 04909 Vitara grab rail 2.7m white gloss</v>
      </c>
      <c r="C1003" s="185">
        <f t="shared" si="31"/>
        <v>17.885999999999999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7529.8176999999996</v>
      </c>
      <c r="L1003" s="459" t="s">
        <v>538</v>
      </c>
      <c r="O1003">
        <v>17.885999999999999</v>
      </c>
      <c r="P1003" t="s">
        <v>9560</v>
      </c>
    </row>
    <row r="1004" spans="1:16" ht="15" x14ac:dyDescent="0.25">
      <c r="A1004">
        <v>421952</v>
      </c>
      <c r="B1004" t="str">
        <f t="shared" si="30"/>
        <v>SEVROLL Elegant II lower guide 150mm white matt (sample)</v>
      </c>
      <c r="C1004" s="185">
        <f t="shared" si="31"/>
        <v>0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>
        <v>0</v>
      </c>
      <c r="I1004" s="460">
        <v>0</v>
      </c>
      <c r="J1004" s="460">
        <v>0</v>
      </c>
      <c r="K1004" s="460">
        <v>0</v>
      </c>
      <c r="L1004" s="459" t="s">
        <v>539</v>
      </c>
      <c r="O1004">
        <v>0</v>
      </c>
      <c r="P1004" t="s">
        <v>9561</v>
      </c>
    </row>
    <row r="1005" spans="1:16" ht="15" x14ac:dyDescent="0.25">
      <c r="A1005">
        <v>421953</v>
      </c>
      <c r="B1005" t="str">
        <f t="shared" si="30"/>
        <v>SEVROLL Elegant II lower guide 150mm gloss black (sample)</v>
      </c>
      <c r="C1005" s="185">
        <f t="shared" si="31"/>
        <v>0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>
        <v>0</v>
      </c>
      <c r="I1005" s="460">
        <v>0</v>
      </c>
      <c r="J1005" s="460">
        <v>0</v>
      </c>
      <c r="K1005" s="460">
        <v>0</v>
      </c>
      <c r="L1005" s="459" t="s">
        <v>539</v>
      </c>
      <c r="O1005">
        <v>0</v>
      </c>
      <c r="P1005" t="s">
        <v>9562</v>
      </c>
    </row>
    <row r="1006" spans="1:16" ht="15" x14ac:dyDescent="0.25">
      <c r="A1006">
        <v>421985</v>
      </c>
      <c r="B1006" t="str">
        <f t="shared" si="30"/>
        <v>HAWA 061.3070.371 Eku-Forte 480mm, RAL 7035, load 170 kg</v>
      </c>
      <c r="C1006" s="185">
        <f t="shared" si="31"/>
        <v>342.62637999999998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>
        <v>9615.9746699999996</v>
      </c>
      <c r="I1006" s="460">
        <v>350.37619000000001</v>
      </c>
      <c r="J1006" s="460">
        <v>1430.0105900000001</v>
      </c>
      <c r="K1006" s="460">
        <v>161130.59844</v>
      </c>
      <c r="L1006" s="459" t="s">
        <v>539</v>
      </c>
      <c r="O1006">
        <v>342.62637999999998</v>
      </c>
      <c r="P1006" t="s">
        <v>9563</v>
      </c>
    </row>
    <row r="1007" spans="1:16" ht="15" x14ac:dyDescent="0.25">
      <c r="A1007">
        <v>422007</v>
      </c>
      <c r="B1007" t="str">
        <f t="shared" si="30"/>
        <v>SEVROLL 05308 Elegant II lower guide 1.7m black mat</v>
      </c>
      <c r="C1007" s="185">
        <f t="shared" si="31"/>
        <v>10.714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4324.9779799999997</v>
      </c>
      <c r="L1007" s="459" t="s">
        <v>538</v>
      </c>
      <c r="O1007">
        <v>10.714</v>
      </c>
      <c r="P1007" t="s">
        <v>9564</v>
      </c>
    </row>
    <row r="1008" spans="1:16" ht="15" x14ac:dyDescent="0.25">
      <c r="A1008">
        <v>422008</v>
      </c>
      <c r="B1008" t="str">
        <f t="shared" si="30"/>
        <v>SEVROLL 05313 Gemini upper line 1.7m black mat</v>
      </c>
      <c r="C1008" s="185">
        <f t="shared" si="31"/>
        <v>19.492000000000001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7332.7563300000002</v>
      </c>
      <c r="L1008" s="459" t="s">
        <v>538</v>
      </c>
      <c r="O1008">
        <v>19.492000000000001</v>
      </c>
      <c r="P1008" t="s">
        <v>9565</v>
      </c>
    </row>
    <row r="1009" spans="1:16" ht="15" x14ac:dyDescent="0.25">
      <c r="A1009">
        <v>422009</v>
      </c>
      <c r="B1009" t="str">
        <f t="shared" si="30"/>
        <v>SEVROLL 05328 Pax adhesive handle black mat</v>
      </c>
      <c r="C1009" s="185">
        <f t="shared" si="31"/>
        <v>8.4700000000000006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3796.02387</v>
      </c>
      <c r="L1009" s="459" t="s">
        <v>539</v>
      </c>
      <c r="O1009">
        <v>8.4700000000000006</v>
      </c>
      <c r="P1009" t="s">
        <v>9566</v>
      </c>
    </row>
    <row r="1010" spans="1:16" ht="15" x14ac:dyDescent="0.25">
      <c r="A1010">
        <v>422012</v>
      </c>
      <c r="B1010" t="str">
        <f t="shared" si="30"/>
        <v>SEVROLL 05327 Pax profile cover (4 pcs) black mat</v>
      </c>
      <c r="C1010" s="185">
        <f t="shared" si="31"/>
        <v>9.3059999999999992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3711.62293</v>
      </c>
      <c r="L1010" s="459" t="s">
        <v>539</v>
      </c>
      <c r="O1010">
        <v>9.3059999999999992</v>
      </c>
      <c r="P1010" t="s">
        <v>9567</v>
      </c>
    </row>
    <row r="1011" spans="1:16" ht="15" x14ac:dyDescent="0.25">
      <c r="A1011">
        <v>422013</v>
      </c>
      <c r="B1011" t="str">
        <f t="shared" si="30"/>
        <v>SEVROLL 05295 "U" profile for laminate 18mm 3m black mat</v>
      </c>
      <c r="C1011" s="185">
        <f t="shared" si="31"/>
        <v>6.5339999999999998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2468.4526700000001</v>
      </c>
      <c r="L1011" s="459" t="s">
        <v>538</v>
      </c>
      <c r="O1011">
        <v>6.5339999999999998</v>
      </c>
      <c r="P1011" t="s">
        <v>9568</v>
      </c>
    </row>
    <row r="1012" spans="1:16" ht="15" x14ac:dyDescent="0.25">
      <c r="A1012">
        <v>422014</v>
      </c>
      <c r="B1012" t="str">
        <f t="shared" si="30"/>
        <v>SEVROLL 05296 angle Mini 17x11mm 1.7m black mat</v>
      </c>
      <c r="C1012" s="185">
        <f t="shared" si="31"/>
        <v>3.2559999999999998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1265.3411599999999</v>
      </c>
      <c r="L1012" s="459" t="s">
        <v>538</v>
      </c>
      <c r="O1012">
        <v>3.2559999999999998</v>
      </c>
      <c r="P1012" t="s">
        <v>9569</v>
      </c>
    </row>
    <row r="1013" spans="1:16" ht="15" x14ac:dyDescent="0.25">
      <c r="A1013">
        <v>422027</v>
      </c>
      <c r="B1013" t="str">
        <f t="shared" si="30"/>
        <v>SEVROLL 05299 Gemini 10 bottom cover strip 1.7m 10mm black matt</v>
      </c>
      <c r="C1013" s="185">
        <f t="shared" si="31"/>
        <v>18.282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7592.0473700000002</v>
      </c>
      <c r="L1013" s="459" t="s">
        <v>538</v>
      </c>
      <c r="O1013">
        <v>18.282</v>
      </c>
      <c r="P1013" t="s">
        <v>9570</v>
      </c>
    </row>
    <row r="1014" spans="1:16" ht="15" x14ac:dyDescent="0.25">
      <c r="A1014">
        <v>422029</v>
      </c>
      <c r="B1014" t="str">
        <f t="shared" si="30"/>
        <v>SEVROLL 05300 Gemini 10 bottom cover bar 2.35m 10mm black matt</v>
      </c>
      <c r="C1014" s="185">
        <f t="shared" si="31"/>
        <v>25.3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10485.73761</v>
      </c>
      <c r="L1014" s="459" t="s">
        <v>538</v>
      </c>
      <c r="O1014">
        <v>25.3</v>
      </c>
      <c r="P1014" t="s">
        <v>9571</v>
      </c>
    </row>
    <row r="1015" spans="1:16" ht="15" x14ac:dyDescent="0.25">
      <c r="A1015">
        <v>422030</v>
      </c>
      <c r="B1015" t="str">
        <f t="shared" si="30"/>
        <v>SEVROLL 03604 Gemini 10 bottom cover strip 3m 10mm black mat</v>
      </c>
      <c r="C1015" s="185">
        <f t="shared" si="31"/>
        <v>32.317999999999998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13420.91432</v>
      </c>
      <c r="L1015" s="459" t="s">
        <v>538</v>
      </c>
      <c r="O1015">
        <v>32.317999999999998</v>
      </c>
      <c r="P1015" t="s">
        <v>9572</v>
      </c>
    </row>
    <row r="1016" spans="1:16" ht="15" x14ac:dyDescent="0.25">
      <c r="A1016">
        <v>422032</v>
      </c>
      <c r="B1016" t="str">
        <f t="shared" si="30"/>
        <v>SEVROLL 05323 Gemini 4 Pax bottom cover strip 3m 4mm black mat</v>
      </c>
      <c r="C1016" s="185">
        <f t="shared" si="31"/>
        <v>34.671999999999997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13483.14436</v>
      </c>
      <c r="L1016" s="459" t="s">
        <v>539</v>
      </c>
      <c r="O1016">
        <v>34.671999999999997</v>
      </c>
      <c r="P1016" t="s">
        <v>9573</v>
      </c>
    </row>
    <row r="1017" spans="1:16" ht="15" x14ac:dyDescent="0.25">
      <c r="A1017">
        <v>422033</v>
      </c>
      <c r="B1017" t="str">
        <f t="shared" si="30"/>
        <v>SEVROLL 04418 Gemini 4 Pax XL bottom cover bar 3m 4mm white gloss</v>
      </c>
      <c r="C1017" s="185">
        <f t="shared" si="31"/>
        <v>38.962000000000003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>
        <v>1051.60581</v>
      </c>
      <c r="I1017" s="460">
        <v>37.810839999999999</v>
      </c>
      <c r="J1017" s="460">
        <v>145.11539999999999</v>
      </c>
      <c r="K1017" s="460">
        <v>15070.00663</v>
      </c>
      <c r="L1017" s="459" t="s">
        <v>539</v>
      </c>
      <c r="O1017">
        <v>38.962000000000003</v>
      </c>
      <c r="P1017" t="s">
        <v>9574</v>
      </c>
    </row>
    <row r="1018" spans="1:16" ht="15" x14ac:dyDescent="0.25">
      <c r="A1018">
        <v>422036</v>
      </c>
      <c r="B1018" t="str">
        <f t="shared" si="30"/>
        <v>SEVROLL 04833 Gemini 4 Pax XL bottom cover bar 3m 4mm black mat</v>
      </c>
      <c r="C1018" s="185">
        <f t="shared" si="31"/>
        <v>38.962000000000003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15070.00663</v>
      </c>
      <c r="L1018" s="459" t="s">
        <v>539</v>
      </c>
      <c r="O1018">
        <v>38.962000000000003</v>
      </c>
      <c r="P1018" t="s">
        <v>9575</v>
      </c>
    </row>
    <row r="1019" spans="1:16" ht="15" x14ac:dyDescent="0.25">
      <c r="A1019">
        <v>422043</v>
      </c>
      <c r="B1019" t="str">
        <f t="shared" si="30"/>
        <v>SEVROLL 05301 upper guide rail 1.7m black mat</v>
      </c>
      <c r="C1019" s="185">
        <f t="shared" si="31"/>
        <v>11.33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4179.7746299999999</v>
      </c>
      <c r="L1019" s="459" t="s">
        <v>538</v>
      </c>
      <c r="O1019">
        <v>11.33</v>
      </c>
      <c r="P1019" t="s">
        <v>9576</v>
      </c>
    </row>
    <row r="1020" spans="1:16" ht="15" x14ac:dyDescent="0.25">
      <c r="A1020">
        <v>283627</v>
      </c>
      <c r="B1020" t="str">
        <f t="shared" si="30"/>
        <v>IC-4mm vertical rail Standard maple UP 2.75m</v>
      </c>
      <c r="C1020" s="185">
        <f t="shared" si="31"/>
        <v>0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>
        <v>116.72499999999999</v>
      </c>
      <c r="I1020" s="460">
        <v>4.54298</v>
      </c>
      <c r="J1020" s="460">
        <v>25.052060000000001</v>
      </c>
      <c r="K1020" s="460">
        <v>0</v>
      </c>
      <c r="L1020" s="459" t="s">
        <v>537</v>
      </c>
      <c r="O1020">
        <v>0</v>
      </c>
      <c r="P1020" t="s">
        <v>9577</v>
      </c>
    </row>
    <row r="1021" spans="1:16" ht="15" x14ac:dyDescent="0.25">
      <c r="A1021">
        <v>283628</v>
      </c>
      <c r="B1021" t="str">
        <f t="shared" si="30"/>
        <v>IC-bar Standard 10mm maple UP 2.75m</v>
      </c>
      <c r="C1021" s="185">
        <f t="shared" si="31"/>
        <v>0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>
        <v>116.72499999999999</v>
      </c>
      <c r="I1021" s="460">
        <v>4.54298</v>
      </c>
      <c r="J1021" s="460">
        <v>25.052060000000001</v>
      </c>
      <c r="K1021" s="460">
        <v>0</v>
      </c>
      <c r="L1021" s="459" t="s">
        <v>537</v>
      </c>
      <c r="O1021">
        <v>0</v>
      </c>
      <c r="P1021" t="s">
        <v>9578</v>
      </c>
    </row>
    <row r="1022" spans="1:16" ht="15" x14ac:dyDescent="0.25">
      <c r="A1022">
        <v>283629</v>
      </c>
      <c r="B1022" t="str">
        <f t="shared" si="30"/>
        <v>IC-top line maple 2m</v>
      </c>
      <c r="C1022" s="185">
        <f t="shared" si="31"/>
        <v>0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>
        <v>444.85</v>
      </c>
      <c r="I1022" s="460">
        <v>17.31373</v>
      </c>
      <c r="J1022" s="460">
        <v>95.475800000000007</v>
      </c>
      <c r="K1022" s="460">
        <v>0</v>
      </c>
      <c r="L1022" s="459" t="s">
        <v>537</v>
      </c>
      <c r="O1022">
        <v>0</v>
      </c>
      <c r="P1022" t="s">
        <v>9579</v>
      </c>
    </row>
    <row r="1023" spans="1:16" ht="15" x14ac:dyDescent="0.25">
      <c r="A1023">
        <v>283631</v>
      </c>
      <c r="B1023" t="str">
        <f t="shared" si="30"/>
        <v>IC-bottom line maple 2m</v>
      </c>
      <c r="C1023" s="185">
        <f t="shared" si="31"/>
        <v>0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>
        <v>169.83750000000001</v>
      </c>
      <c r="I1023" s="460">
        <v>6.6101400000000003</v>
      </c>
      <c r="J1023" s="460">
        <v>36.451320000000003</v>
      </c>
      <c r="K1023" s="460">
        <v>0</v>
      </c>
      <c r="L1023" s="459" t="s">
        <v>537</v>
      </c>
      <c r="O1023">
        <v>0</v>
      </c>
      <c r="P1023" t="s">
        <v>9580</v>
      </c>
    </row>
    <row r="1024" spans="1:16" ht="15" x14ac:dyDescent="0.25">
      <c r="A1024">
        <v>283640</v>
      </c>
      <c r="B1024" t="str">
        <f t="shared" si="30"/>
        <v>IC-10mm horizontal bar maple 2.4m</v>
      </c>
      <c r="C1024" s="185">
        <f t="shared" si="31"/>
        <v>0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>
        <v>102.02500000000001</v>
      </c>
      <c r="I1024" s="460">
        <v>3.9708600000000001</v>
      </c>
      <c r="J1024" s="460">
        <v>21.897079999999999</v>
      </c>
      <c r="K1024" s="460">
        <v>0</v>
      </c>
      <c r="L1024" s="459" t="s">
        <v>537</v>
      </c>
      <c r="O1024">
        <v>0</v>
      </c>
      <c r="P1024" t="s">
        <v>9581</v>
      </c>
    </row>
    <row r="1025" spans="1:16" ht="15" x14ac:dyDescent="0.25">
      <c r="A1025">
        <v>283641</v>
      </c>
      <c r="B1025" t="str">
        <f t="shared" si="30"/>
        <v>IC-4mm horizontal bar maple 2.4m</v>
      </c>
      <c r="C1025" s="185">
        <f t="shared" si="31"/>
        <v>0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>
        <v>102.02500000000001</v>
      </c>
      <c r="I1025" s="460">
        <v>3.9708600000000001</v>
      </c>
      <c r="J1025" s="460">
        <v>21.897079999999999</v>
      </c>
      <c r="K1025" s="460">
        <v>0</v>
      </c>
      <c r="L1025" s="459" t="s">
        <v>537</v>
      </c>
      <c r="O1025">
        <v>0</v>
      </c>
      <c r="P1025" t="s">
        <v>9582</v>
      </c>
    </row>
    <row r="1026" spans="1:16" ht="15" x14ac:dyDescent="0.25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5" x14ac:dyDescent="0.25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5" x14ac:dyDescent="0.25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5" x14ac:dyDescent="0.25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5" x14ac:dyDescent="0.25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5" x14ac:dyDescent="0.25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5" x14ac:dyDescent="0.25">
      <c r="A1032">
        <v>284383</v>
      </c>
      <c r="B1032" t="str">
        <f t="shared" si="32"/>
        <v>IC-10mm bar vertical wide Classic beech</v>
      </c>
      <c r="C1032" s="185">
        <f t="shared" si="33"/>
        <v>0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>
        <v>167.21250000000001</v>
      </c>
      <c r="I1032" s="460">
        <v>6.5079799999999999</v>
      </c>
      <c r="J1032" s="460">
        <v>35.88794</v>
      </c>
      <c r="K1032" s="460">
        <v>0</v>
      </c>
      <c r="L1032" s="459" t="s">
        <v>537</v>
      </c>
      <c r="O1032">
        <v>0</v>
      </c>
      <c r="P1032" t="s">
        <v>9583</v>
      </c>
    </row>
    <row r="1033" spans="1:16" ht="15" x14ac:dyDescent="0.25">
      <c r="A1033">
        <v>284385</v>
      </c>
      <c r="B1033" t="str">
        <f t="shared" si="32"/>
        <v>IC-rail upper beech 3m</v>
      </c>
      <c r="C1033" s="185">
        <f t="shared" si="33"/>
        <v>0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>
        <v>640.9375</v>
      </c>
      <c r="I1033" s="460">
        <v>24.945519999999998</v>
      </c>
      <c r="J1033" s="460">
        <v>137.56102000000001</v>
      </c>
      <c r="K1033" s="460">
        <v>0</v>
      </c>
      <c r="L1033" s="459" t="s">
        <v>537</v>
      </c>
      <c r="O1033">
        <v>0</v>
      </c>
      <c r="P1033" t="s">
        <v>9584</v>
      </c>
    </row>
    <row r="1034" spans="1:16" ht="15" x14ac:dyDescent="0.25">
      <c r="A1034">
        <v>284386</v>
      </c>
      <c r="B1034" t="str">
        <f t="shared" si="32"/>
        <v>IC-rail lower beech 3m</v>
      </c>
      <c r="C1034" s="185">
        <f t="shared" si="33"/>
        <v>0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>
        <v>244.82499999999999</v>
      </c>
      <c r="I1034" s="460">
        <v>9.5286899999999992</v>
      </c>
      <c r="J1034" s="460">
        <v>52.545499999999997</v>
      </c>
      <c r="K1034" s="460">
        <v>0</v>
      </c>
      <c r="L1034" s="459" t="s">
        <v>537</v>
      </c>
      <c r="O1034">
        <v>0</v>
      </c>
      <c r="P1034" t="s">
        <v>9585</v>
      </c>
    </row>
    <row r="1035" spans="1:16" ht="15" x14ac:dyDescent="0.25">
      <c r="A1035">
        <v>284387</v>
      </c>
      <c r="B1035" t="str">
        <f t="shared" si="32"/>
        <v>IC-10mm horizontal bar beech 2.4m</v>
      </c>
      <c r="C1035" s="185">
        <f t="shared" si="33"/>
        <v>0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>
        <v>102.02500000000001</v>
      </c>
      <c r="I1035" s="460">
        <v>3.9708600000000001</v>
      </c>
      <c r="J1035" s="460">
        <v>21.897079999999999</v>
      </c>
      <c r="K1035" s="460">
        <v>0</v>
      </c>
      <c r="L1035" s="459" t="s">
        <v>537</v>
      </c>
      <c r="O1035">
        <v>0</v>
      </c>
      <c r="P1035" t="s">
        <v>9586</v>
      </c>
    </row>
    <row r="1036" spans="1:16" ht="15" x14ac:dyDescent="0.25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5" x14ac:dyDescent="0.25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5" x14ac:dyDescent="0.25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5" x14ac:dyDescent="0.25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>
        <v>0</v>
      </c>
      <c r="I1039" s="460">
        <v>0</v>
      </c>
      <c r="J1039" s="460">
        <v>0</v>
      </c>
      <c r="K1039" s="460">
        <v>0</v>
      </c>
      <c r="L1039" s="459" t="s">
        <v>540</v>
      </c>
      <c r="O1039">
        <v>0</v>
      </c>
      <c r="P1039" t="s">
        <v>6858</v>
      </c>
    </row>
    <row r="1040" spans="1:16" ht="15" x14ac:dyDescent="0.25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>
        <v>0</v>
      </c>
      <c r="I1040" s="460">
        <v>0</v>
      </c>
      <c r="J1040" s="460">
        <v>0</v>
      </c>
      <c r="K1040" s="460">
        <v>0</v>
      </c>
      <c r="L1040" s="459" t="s">
        <v>540</v>
      </c>
      <c r="O1040">
        <v>0</v>
      </c>
      <c r="P1040" t="s">
        <v>6859</v>
      </c>
    </row>
    <row r="1041" spans="1:16" ht="15" x14ac:dyDescent="0.25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5" x14ac:dyDescent="0.25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5" x14ac:dyDescent="0.25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5" x14ac:dyDescent="0.25">
      <c r="A1044">
        <v>387290</v>
      </c>
      <c r="B1044" t="str">
        <f t="shared" si="32"/>
        <v>S-butting profile 28mm 3.5m silver</v>
      </c>
      <c r="C1044" s="185">
        <f t="shared" si="33"/>
        <v>0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>
        <v>0</v>
      </c>
      <c r="I1044" s="460">
        <v>0</v>
      </c>
      <c r="J1044" s="460">
        <v>0</v>
      </c>
      <c r="K1044" s="460">
        <v>0</v>
      </c>
      <c r="L1044" s="459" t="s">
        <v>540</v>
      </c>
      <c r="O1044">
        <v>0</v>
      </c>
      <c r="P1044" t="s">
        <v>9587</v>
      </c>
    </row>
    <row r="1045" spans="1:16" ht="15" x14ac:dyDescent="0.25">
      <c r="A1045">
        <v>387397</v>
      </c>
      <c r="B1045" t="str">
        <f t="shared" si="32"/>
        <v>K-Action set 20x handle Rekord silver + 10x set of upper and lower trolleys</v>
      </c>
      <c r="C1045" s="185">
        <f t="shared" si="33"/>
        <v>0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>
        <v>0</v>
      </c>
      <c r="I1045" s="460">
        <v>0</v>
      </c>
      <c r="J1045" s="460">
        <v>0</v>
      </c>
      <c r="K1045" s="460">
        <v>0</v>
      </c>
      <c r="L1045" s="459" t="s">
        <v>540</v>
      </c>
      <c r="O1045">
        <v>0</v>
      </c>
      <c r="P1045" t="s">
        <v>9588</v>
      </c>
    </row>
    <row r="1046" spans="1:16" ht="15" x14ac:dyDescent="0.25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5" x14ac:dyDescent="0.25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5" x14ac:dyDescent="0.25">
      <c r="A1048">
        <v>299606</v>
      </c>
      <c r="B1048" t="str">
        <f t="shared" si="32"/>
        <v>S-S45 top guide profile 2.5 m silver</v>
      </c>
      <c r="C1048" s="185">
        <f t="shared" si="33"/>
        <v>54.999780000000001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>
        <v>1514.4317799999999</v>
      </c>
      <c r="I1048" s="460">
        <v>61.852899999999998</v>
      </c>
      <c r="J1048" s="460">
        <v>280.09262000000001</v>
      </c>
      <c r="K1048" s="460">
        <v>26258.292969999999</v>
      </c>
      <c r="L1048" s="459" t="s">
        <v>537</v>
      </c>
      <c r="O1048">
        <v>54.999780000000001</v>
      </c>
      <c r="P1048" t="s">
        <v>9589</v>
      </c>
    </row>
    <row r="1049" spans="1:16" ht="15" x14ac:dyDescent="0.25">
      <c r="A1049">
        <v>299607</v>
      </c>
      <c r="B1049" t="str">
        <f t="shared" si="32"/>
        <v>S-profile S30 / 45 bottom anodized 2.5 m</v>
      </c>
      <c r="C1049" s="185">
        <f t="shared" si="33"/>
        <v>14.022729999999999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>
        <v>386.11934000000002</v>
      </c>
      <c r="I1049" s="460">
        <v>15.76999</v>
      </c>
      <c r="J1049" s="460">
        <v>71.412369999999996</v>
      </c>
      <c r="K1049" s="460">
        <v>6694.8111500000005</v>
      </c>
      <c r="L1049" s="459" t="s">
        <v>537</v>
      </c>
      <c r="O1049">
        <v>14.022729999999999</v>
      </c>
      <c r="P1049" t="s">
        <v>9590</v>
      </c>
    </row>
    <row r="1050" spans="1:16" ht="15" x14ac:dyDescent="0.25">
      <c r="A1050">
        <v>299608</v>
      </c>
      <c r="B1050" t="str">
        <f t="shared" si="32"/>
        <v>S-Slidix T40 damping for set S45 front</v>
      </c>
      <c r="C1050" s="185">
        <f t="shared" si="33"/>
        <v>13.694979999999999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>
        <v>377.10399999999998</v>
      </c>
      <c r="I1050" s="460">
        <v>15.401809999999999</v>
      </c>
      <c r="J1050" s="460">
        <v>69.745009999999994</v>
      </c>
      <c r="K1050" s="460">
        <v>6538.4967699999997</v>
      </c>
      <c r="L1050" s="459" t="s">
        <v>537</v>
      </c>
      <c r="O1050">
        <v>13.694979999999999</v>
      </c>
      <c r="P1050" t="s">
        <v>9591</v>
      </c>
    </row>
    <row r="1051" spans="1:16" ht="15" x14ac:dyDescent="0.25">
      <c r="A1051">
        <v>299609</v>
      </c>
      <c r="B1051" t="str">
        <f t="shared" si="32"/>
        <v>S-Slidix T40 damping for set S45 rear</v>
      </c>
      <c r="C1051" s="185">
        <f t="shared" si="33"/>
        <v>13.694979999999999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>
        <v>377.10399999999998</v>
      </c>
      <c r="I1051" s="460">
        <v>15.401809999999999</v>
      </c>
      <c r="J1051" s="460">
        <v>69.745009999999994</v>
      </c>
      <c r="K1051" s="460">
        <v>6538.4967699999997</v>
      </c>
      <c r="L1051" s="459" t="s">
        <v>537</v>
      </c>
      <c r="O1051">
        <v>13.694979999999999</v>
      </c>
      <c r="P1051" t="s">
        <v>9592</v>
      </c>
    </row>
    <row r="1052" spans="1:16" ht="15" x14ac:dyDescent="0.25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5" x14ac:dyDescent="0.25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5" x14ac:dyDescent="0.25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5" x14ac:dyDescent="0.25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5" x14ac:dyDescent="0.25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5" x14ac:dyDescent="0.25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5" x14ac:dyDescent="0.25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5" x14ac:dyDescent="0.25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5" x14ac:dyDescent="0.25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5" x14ac:dyDescent="0.25">
      <c r="A1061">
        <v>367537</v>
      </c>
      <c r="B1061" t="str">
        <f t="shared" si="32"/>
        <v>SEVROLL 02385 Oxford grab bar 2.7m silver</v>
      </c>
      <c r="C1061" s="185">
        <f t="shared" si="33"/>
        <v>25.431999999999999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>
        <v>689.73181999999997</v>
      </c>
      <c r="I1061" s="460">
        <v>24.79954</v>
      </c>
      <c r="J1061" s="460">
        <v>94.757999999999996</v>
      </c>
      <c r="K1061" s="460">
        <v>9884.1818800000001</v>
      </c>
      <c r="L1061" s="459" t="s">
        <v>539</v>
      </c>
      <c r="O1061">
        <v>25.431999999999999</v>
      </c>
      <c r="P1061" t="s">
        <v>9593</v>
      </c>
    </row>
    <row r="1062" spans="1:16" ht="15" x14ac:dyDescent="0.25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5" x14ac:dyDescent="0.25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5" x14ac:dyDescent="0.25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5" x14ac:dyDescent="0.25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5" x14ac:dyDescent="0.25">
      <c r="A1066">
        <v>367929</v>
      </c>
      <c r="B1066" t="str">
        <f t="shared" si="32"/>
        <v>TWIN tension brace 2090mm</v>
      </c>
      <c r="C1066" s="185">
        <f t="shared" si="33"/>
        <v>5.5899299999999998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749</v>
      </c>
      <c r="I1066" s="460">
        <v>31.3</v>
      </c>
      <c r="J1066" s="460">
        <v>27.606100000000001</v>
      </c>
      <c r="K1066" s="460">
        <v>2656.3219199999999</v>
      </c>
      <c r="L1066" s="459" t="s">
        <v>538</v>
      </c>
      <c r="O1066">
        <v>5.5899299999999998</v>
      </c>
      <c r="P1066" t="s">
        <v>9594</v>
      </c>
    </row>
    <row r="1067" spans="1:16" ht="15" x14ac:dyDescent="0.25">
      <c r="A1067">
        <v>368066</v>
      </c>
      <c r="B1067" t="str">
        <f t="shared" si="32"/>
        <v>SEVROLL 02552 Economic grab rail 2.7m silver</v>
      </c>
      <c r="C1067" s="185">
        <f t="shared" si="33"/>
        <v>11.044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>
        <v>345.22779000000003</v>
      </c>
      <c r="I1067" s="460">
        <v>12.41278</v>
      </c>
      <c r="J1067" s="460">
        <v>42.68439</v>
      </c>
      <c r="K1067" s="460">
        <v>4947.2769399999997</v>
      </c>
      <c r="L1067" s="459" t="s">
        <v>539</v>
      </c>
      <c r="O1067">
        <v>11.044</v>
      </c>
      <c r="P1067" t="s">
        <v>9595</v>
      </c>
    </row>
    <row r="1068" spans="1:16" ht="15" x14ac:dyDescent="0.25">
      <c r="A1068">
        <v>368068</v>
      </c>
      <c r="B1068" t="str">
        <f t="shared" si="32"/>
        <v>SEVROLL 02553 Economy overhead line 2m silver</v>
      </c>
      <c r="C1068" s="185">
        <f t="shared" si="33"/>
        <v>15.95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>
        <v>474.05493999999999</v>
      </c>
      <c r="I1068" s="460">
        <v>17.044799999999999</v>
      </c>
      <c r="J1068" s="460">
        <v>59.374200000000002</v>
      </c>
      <c r="K1068" s="460">
        <v>6793.4306200000001</v>
      </c>
      <c r="L1068" s="459" t="s">
        <v>539</v>
      </c>
      <c r="O1068">
        <v>15.95</v>
      </c>
      <c r="P1068" t="s">
        <v>9596</v>
      </c>
    </row>
    <row r="1069" spans="1:16" ht="15" x14ac:dyDescent="0.25">
      <c r="A1069">
        <v>368069</v>
      </c>
      <c r="B1069" t="str">
        <f t="shared" si="32"/>
        <v>SEVROLL 02554 Economy overhead line 3m silver</v>
      </c>
      <c r="C1069" s="185">
        <f t="shared" si="33"/>
        <v>23.914000000000001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10174.58813</v>
      </c>
      <c r="L1069" s="459" t="s">
        <v>539</v>
      </c>
      <c r="O1069">
        <v>23.914000000000001</v>
      </c>
      <c r="P1069" t="s">
        <v>9597</v>
      </c>
    </row>
    <row r="1070" spans="1:16" ht="15" x14ac:dyDescent="0.25">
      <c r="A1070">
        <v>368070</v>
      </c>
      <c r="B1070" t="str">
        <f t="shared" si="32"/>
        <v>SEVROLL 02894 Economy overhead line 6m silver</v>
      </c>
      <c r="C1070" s="185">
        <f t="shared" si="33"/>
        <v>47.828000000000003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>
        <v>1419.99353</v>
      </c>
      <c r="I1070" s="460">
        <v>51.056339999999999</v>
      </c>
      <c r="J1070" s="460">
        <v>178.143</v>
      </c>
      <c r="K1070" s="460">
        <v>20349.17626</v>
      </c>
      <c r="L1070" s="459" t="s">
        <v>539</v>
      </c>
      <c r="O1070">
        <v>47.828000000000003</v>
      </c>
      <c r="P1070" t="s">
        <v>9598</v>
      </c>
    </row>
    <row r="1071" spans="1:16" ht="15" x14ac:dyDescent="0.25">
      <c r="A1071">
        <v>368071</v>
      </c>
      <c r="B1071" t="str">
        <f t="shared" si="32"/>
        <v>SEVROLL 02555 Economic lower line 2m silver</v>
      </c>
      <c r="C1071" s="185">
        <f t="shared" si="33"/>
        <v>8.7560000000000002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>
        <v>259.82553000000001</v>
      </c>
      <c r="I1071" s="460">
        <v>9.3421099999999999</v>
      </c>
      <c r="J1071" s="460">
        <v>32.823599999999999</v>
      </c>
      <c r="K1071" s="460">
        <v>3723.4222199999999</v>
      </c>
      <c r="L1071" s="459" t="s">
        <v>539</v>
      </c>
      <c r="O1071">
        <v>8.7560000000000002</v>
      </c>
      <c r="P1071" t="s">
        <v>9599</v>
      </c>
    </row>
    <row r="1072" spans="1:16" ht="15" x14ac:dyDescent="0.25">
      <c r="A1072">
        <v>368072</v>
      </c>
      <c r="B1072" t="str">
        <f t="shared" si="32"/>
        <v>SEVROLL 02556 Economic lower line 3m silver</v>
      </c>
      <c r="C1072" s="185">
        <f t="shared" si="33"/>
        <v>13.222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5621.4339499999996</v>
      </c>
      <c r="L1072" s="459" t="s">
        <v>539</v>
      </c>
      <c r="O1072">
        <v>13.222</v>
      </c>
      <c r="P1072" t="s">
        <v>9600</v>
      </c>
    </row>
    <row r="1073" spans="1:16" ht="15" x14ac:dyDescent="0.25">
      <c r="A1073">
        <v>368073</v>
      </c>
      <c r="B1073" t="e">
        <f t="shared" si="32"/>
        <v>#N/A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5" x14ac:dyDescent="0.25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5" x14ac:dyDescent="0.25">
      <c r="A1075">
        <v>368077</v>
      </c>
      <c r="B1075" t="str">
        <f t="shared" si="32"/>
        <v>SEVROLL 10101-SV top trolley Ekonomik Duo</v>
      </c>
      <c r="C1075" s="185">
        <f t="shared" si="33"/>
        <v>1.804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831.91556000000003</v>
      </c>
      <c r="L1075" s="459" t="s">
        <v>539</v>
      </c>
      <c r="O1075">
        <v>1.804</v>
      </c>
      <c r="P1075" t="s">
        <v>9601</v>
      </c>
    </row>
    <row r="1076" spans="1:16" ht="15" x14ac:dyDescent="0.25">
      <c r="A1076">
        <v>368078</v>
      </c>
      <c r="B1076" t="str">
        <f t="shared" si="32"/>
        <v>SEVROLL 10099-SV undercarriage Economy WD10V</v>
      </c>
      <c r="C1076" s="185">
        <f t="shared" si="33"/>
        <v>2.9039999999999999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1407.8568700000001</v>
      </c>
      <c r="L1076" s="459" t="s">
        <v>539</v>
      </c>
      <c r="O1076">
        <v>2.9039999999999999</v>
      </c>
      <c r="P1076" t="s">
        <v>9602</v>
      </c>
    </row>
    <row r="1077" spans="1:16" ht="15" x14ac:dyDescent="0.25">
      <c r="A1077">
        <v>368089</v>
      </c>
      <c r="B1077" t="str">
        <f t="shared" si="32"/>
        <v>SEVROLL 20160 screwdriver 2.9x6.5 Economy (100 pcs.)</v>
      </c>
      <c r="C1077" s="185">
        <f t="shared" si="33"/>
        <v>2.1120000000000001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917.24030000000005</v>
      </c>
      <c r="L1077" s="459" t="s">
        <v>539</v>
      </c>
      <c r="O1077">
        <v>2.1120000000000001</v>
      </c>
      <c r="P1077" t="s">
        <v>9603</v>
      </c>
    </row>
    <row r="1078" spans="1:16" ht="15" x14ac:dyDescent="0.25">
      <c r="A1078">
        <v>368096</v>
      </c>
      <c r="B1078" t="str">
        <f t="shared" si="32"/>
        <v>SEVROLL 10105 Economy fittings set for 2 doors</v>
      </c>
      <c r="C1078" s="185">
        <f t="shared" si="33"/>
        <v>0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>
        <v>0</v>
      </c>
      <c r="I1078" s="460">
        <v>0</v>
      </c>
      <c r="J1078" s="460">
        <v>0</v>
      </c>
      <c r="K1078" s="460">
        <v>0</v>
      </c>
      <c r="L1078" s="459" t="s">
        <v>540</v>
      </c>
      <c r="O1078">
        <v>0</v>
      </c>
      <c r="P1078" t="s">
        <v>9604</v>
      </c>
    </row>
    <row r="1079" spans="1:16" ht="15" x14ac:dyDescent="0.25">
      <c r="A1079">
        <v>368090</v>
      </c>
      <c r="B1079" t="str">
        <f t="shared" si="32"/>
        <v>SEVROLL 20153 Unix screw 3x10 countersunk head (1000 pcs.)</v>
      </c>
      <c r="C1079" s="185">
        <f t="shared" si="33"/>
        <v>11.638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>
        <v>386.30698000000001</v>
      </c>
      <c r="I1079" s="460">
        <v>13.089370000000001</v>
      </c>
      <c r="J1079" s="460">
        <v>43.774999999999999</v>
      </c>
      <c r="K1079" s="460">
        <v>5364.7880800000003</v>
      </c>
      <c r="L1079" s="459" t="s">
        <v>539</v>
      </c>
      <c r="O1079">
        <v>11.638</v>
      </c>
      <c r="P1079" t="s">
        <v>9605</v>
      </c>
    </row>
    <row r="1080" spans="1:16" ht="15" x14ac:dyDescent="0.25">
      <c r="A1080">
        <v>368091</v>
      </c>
      <c r="B1080" t="str">
        <f t="shared" si="32"/>
        <v>SEVROLL 20165 Unix screw 3x16mm countersunk head (100 pcs.)</v>
      </c>
      <c r="C1080" s="185">
        <f t="shared" si="33"/>
        <v>1.1439999999999999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>
        <v>37.632289999999998</v>
      </c>
      <c r="I1080" s="460">
        <v>1.27511</v>
      </c>
      <c r="J1080" s="460">
        <v>4.3362999999999996</v>
      </c>
      <c r="K1080" s="460">
        <v>522.61360999999999</v>
      </c>
      <c r="L1080" s="459" t="s">
        <v>539</v>
      </c>
      <c r="O1080">
        <v>1.1439999999999999</v>
      </c>
      <c r="P1080" t="s">
        <v>9606</v>
      </c>
    </row>
    <row r="1081" spans="1:16" ht="15" x14ac:dyDescent="0.25">
      <c r="A1081">
        <v>368092</v>
      </c>
      <c r="B1081" t="str">
        <f t="shared" si="32"/>
        <v>SEVROLL 20166 fan washer 3x6mm (100 pcs)</v>
      </c>
      <c r="C1081" s="185">
        <f t="shared" si="33"/>
        <v>4.3559999999999999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2053.5866799999999</v>
      </c>
      <c r="L1081" s="459" t="s">
        <v>539</v>
      </c>
      <c r="O1081">
        <v>4.3559999999999999</v>
      </c>
      <c r="P1081" t="s">
        <v>9607</v>
      </c>
    </row>
    <row r="1082" spans="1:16" ht="15" x14ac:dyDescent="0.25">
      <c r="A1082">
        <v>368097</v>
      </c>
      <c r="B1082" t="e">
        <f t="shared" si="32"/>
        <v>#N/A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5" x14ac:dyDescent="0.25">
      <c r="A1083">
        <v>368443</v>
      </c>
      <c r="B1083" t="e">
        <f t="shared" si="32"/>
        <v>#N/A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5" x14ac:dyDescent="0.25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5" x14ac:dyDescent="0.25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5" x14ac:dyDescent="0.25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5" x14ac:dyDescent="0.25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5" x14ac:dyDescent="0.25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5" x14ac:dyDescent="0.25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5" x14ac:dyDescent="0.25">
      <c r="A1090">
        <v>456332</v>
      </c>
      <c r="B1090" t="str">
        <f t="shared" si="32"/>
        <v>SEVROLL 05325 Pax mounting rail 2.7m black mat</v>
      </c>
      <c r="C1090" s="185">
        <f t="shared" si="33"/>
        <v>27.565999999999999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10724.285449999999</v>
      </c>
      <c r="L1090" s="459" t="s">
        <v>539</v>
      </c>
      <c r="O1090">
        <v>27.565999999999999</v>
      </c>
      <c r="P1090" t="s">
        <v>9608</v>
      </c>
    </row>
    <row r="1091" spans="1:16" ht="15" x14ac:dyDescent="0.25">
      <c r="A1091">
        <v>456333</v>
      </c>
      <c r="B1091" t="str">
        <f t="shared" si="32"/>
        <v>SEVROLL 05326 Pax mounting rail 3m black mat</v>
      </c>
      <c r="C1091" s="185">
        <f t="shared" si="33"/>
        <v>30.623999999999999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>
        <v>831.58642999999995</v>
      </c>
      <c r="I1091" s="460">
        <v>29.89997</v>
      </c>
      <c r="J1091" s="460">
        <v>114.07680000000001</v>
      </c>
      <c r="K1091" s="460">
        <v>11917.02533</v>
      </c>
      <c r="L1091" s="459" t="s">
        <v>539</v>
      </c>
      <c r="O1091">
        <v>30.623999999999999</v>
      </c>
      <c r="P1091" t="s">
        <v>9609</v>
      </c>
    </row>
    <row r="1092" spans="1:16" ht="15" x14ac:dyDescent="0.25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5" x14ac:dyDescent="0.25">
      <c r="A1093">
        <v>406342</v>
      </c>
      <c r="B1093" t="e">
        <f t="shared" si="34"/>
        <v>#N/A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5" x14ac:dyDescent="0.25">
      <c r="A1094">
        <v>406343</v>
      </c>
      <c r="B1094" t="e">
        <f t="shared" si="34"/>
        <v>#N/A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5" x14ac:dyDescent="0.25">
      <c r="A1095">
        <v>406344</v>
      </c>
      <c r="B1095" t="e">
        <f t="shared" si="34"/>
        <v>#N/A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5" x14ac:dyDescent="0.25">
      <c r="A1096">
        <v>406463</v>
      </c>
      <c r="B1096" t="str">
        <f t="shared" si="34"/>
        <v>SEVROLL 05293 connecting rail H18 3m white mat</v>
      </c>
      <c r="C1096" s="185">
        <f t="shared" si="35"/>
        <v>16.5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6212.6180999999997</v>
      </c>
      <c r="L1096" s="459" t="s">
        <v>538</v>
      </c>
      <c r="O1096">
        <v>16.5</v>
      </c>
      <c r="P1096" t="s">
        <v>9610</v>
      </c>
    </row>
    <row r="1097" spans="1:16" ht="15" x14ac:dyDescent="0.25">
      <c r="A1097">
        <v>406464</v>
      </c>
      <c r="B1097" t="str">
        <f t="shared" si="34"/>
        <v>SEVROLL 05291 "U" profile for laminate 18mm 3m white mat</v>
      </c>
      <c r="C1097" s="185">
        <f t="shared" si="35"/>
        <v>6.5339999999999998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2468.4526700000001</v>
      </c>
      <c r="L1097" s="459" t="s">
        <v>539</v>
      </c>
      <c r="O1097">
        <v>6.5339999999999998</v>
      </c>
      <c r="P1097" t="s">
        <v>9611</v>
      </c>
    </row>
    <row r="1098" spans="1:16" ht="15" x14ac:dyDescent="0.25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5" x14ac:dyDescent="0.25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5" x14ac:dyDescent="0.25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5" x14ac:dyDescent="0.25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5" x14ac:dyDescent="0.25">
      <c r="A1102">
        <v>296186</v>
      </c>
      <c r="B1102" t="str">
        <f t="shared" si="34"/>
        <v>S-S50 top bar aluminum elox 2m</v>
      </c>
      <c r="C1102" s="185">
        <f t="shared" si="35"/>
        <v>0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>
        <v>0</v>
      </c>
      <c r="I1102" s="460">
        <v>0</v>
      </c>
      <c r="J1102" s="460">
        <v>0</v>
      </c>
      <c r="K1102" s="460">
        <v>0</v>
      </c>
      <c r="L1102" s="459" t="s">
        <v>540</v>
      </c>
      <c r="O1102">
        <v>0</v>
      </c>
      <c r="P1102" t="s">
        <v>9612</v>
      </c>
    </row>
    <row r="1103" spans="1:16" ht="15" x14ac:dyDescent="0.25">
      <c r="A1103">
        <v>296187</v>
      </c>
      <c r="B1103" t="str">
        <f t="shared" si="34"/>
        <v>S-S50 lower bar aluminum anodized 2m</v>
      </c>
      <c r="C1103" s="185">
        <f t="shared" si="35"/>
        <v>0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>
        <v>0</v>
      </c>
      <c r="I1103" s="460">
        <v>0</v>
      </c>
      <c r="J1103" s="460">
        <v>0</v>
      </c>
      <c r="K1103" s="460">
        <v>0</v>
      </c>
      <c r="L1103" s="459" t="s">
        <v>540</v>
      </c>
      <c r="O1103">
        <v>0</v>
      </c>
      <c r="P1103" t="s">
        <v>9613</v>
      </c>
    </row>
    <row r="1104" spans="1:16" ht="15" x14ac:dyDescent="0.25">
      <c r="A1104">
        <v>296188</v>
      </c>
      <c r="B1104" t="str">
        <f t="shared" si="34"/>
        <v>SU profile for laminate 18mm 3m silver</v>
      </c>
      <c r="C1104" s="185">
        <f t="shared" si="35"/>
        <v>0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>
        <v>0</v>
      </c>
      <c r="I1104" s="460">
        <v>0</v>
      </c>
      <c r="J1104" s="460">
        <v>0</v>
      </c>
      <c r="K1104" s="460">
        <v>0</v>
      </c>
      <c r="L1104" s="459" t="s">
        <v>540</v>
      </c>
      <c r="O1104">
        <v>0</v>
      </c>
      <c r="P1104" t="s">
        <v>9614</v>
      </c>
    </row>
    <row r="1105" spans="1:16" ht="15" x14ac:dyDescent="0.25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5" x14ac:dyDescent="0.25">
      <c r="A1106">
        <v>312097</v>
      </c>
      <c r="B1106" t="e">
        <f t="shared" si="34"/>
        <v>#N/A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5" x14ac:dyDescent="0.25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5" x14ac:dyDescent="0.25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5" x14ac:dyDescent="0.25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5" x14ac:dyDescent="0.25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5" x14ac:dyDescent="0.25">
      <c r="A1111">
        <v>245666</v>
      </c>
      <c r="B1111" t="e">
        <f t="shared" si="34"/>
        <v>#N/A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5" x14ac:dyDescent="0.25">
      <c r="A1112">
        <v>245667</v>
      </c>
      <c r="B1112" t="str">
        <f t="shared" si="34"/>
        <v>SEVROLL 03938 connecting strip Simple/Blue H25 3m (16mm) olive</v>
      </c>
      <c r="C1112" s="185">
        <f t="shared" si="35"/>
        <v>0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>
        <v>0</v>
      </c>
      <c r="I1112" s="460">
        <v>0</v>
      </c>
      <c r="J1112" s="460">
        <v>44.507080000000002</v>
      </c>
      <c r="K1112" s="460">
        <v>0</v>
      </c>
      <c r="L1112" s="459" t="s">
        <v>539</v>
      </c>
      <c r="O1112">
        <v>0</v>
      </c>
      <c r="P1112" t="s">
        <v>9615</v>
      </c>
    </row>
    <row r="1113" spans="1:16" ht="15" x14ac:dyDescent="0.25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5" x14ac:dyDescent="0.25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5" x14ac:dyDescent="0.25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5" x14ac:dyDescent="0.25">
      <c r="A1116">
        <v>278164</v>
      </c>
      <c r="B1116" t="str">
        <f t="shared" si="34"/>
        <v>SEVROLL 03607 Gemini grab rail 2.7m black mat</v>
      </c>
      <c r="C1116" s="185">
        <f t="shared" si="35"/>
        <v>24.2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9790.83698</v>
      </c>
      <c r="L1116" s="459" t="s">
        <v>539</v>
      </c>
      <c r="O1116">
        <v>24.2</v>
      </c>
      <c r="P1116" t="s">
        <v>9616</v>
      </c>
    </row>
    <row r="1117" spans="1:16" ht="15" x14ac:dyDescent="0.25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5" x14ac:dyDescent="0.25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5" x14ac:dyDescent="0.25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5" x14ac:dyDescent="0.25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5" x14ac:dyDescent="0.25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5" x14ac:dyDescent="0.25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5" x14ac:dyDescent="0.25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5" x14ac:dyDescent="0.25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5" x14ac:dyDescent="0.25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5" x14ac:dyDescent="0.25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5" x14ac:dyDescent="0.25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5" x14ac:dyDescent="0.25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5" x14ac:dyDescent="0.25">
      <c r="A1129">
        <v>381292</v>
      </c>
      <c r="B1129" t="str">
        <f t="shared" si="34"/>
        <v>S-S65 upper and middle profile 4/18mm 1.5m silver</v>
      </c>
      <c r="C1129" s="185">
        <f t="shared" si="35"/>
        <v>0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>
        <v>0</v>
      </c>
      <c r="I1129" s="460">
        <v>0</v>
      </c>
      <c r="J1129" s="460">
        <v>0</v>
      </c>
      <c r="K1129" s="460">
        <v>0</v>
      </c>
      <c r="L1129" s="459" t="s">
        <v>540</v>
      </c>
      <c r="O1129">
        <v>0</v>
      </c>
      <c r="P1129" t="s">
        <v>9617</v>
      </c>
    </row>
    <row r="1130" spans="1:16" ht="15" x14ac:dyDescent="0.25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5" x14ac:dyDescent="0.25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5" x14ac:dyDescent="0.25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5" x14ac:dyDescent="0.25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5" x14ac:dyDescent="0.25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5" x14ac:dyDescent="0.25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5" x14ac:dyDescent="0.25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5" x14ac:dyDescent="0.25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5" x14ac:dyDescent="0.25">
      <c r="A1138">
        <v>382220</v>
      </c>
      <c r="B1138" t="str">
        <f t="shared" si="34"/>
        <v>S-dividing profile "H" 2m silver</v>
      </c>
      <c r="C1138" s="185">
        <f t="shared" si="35"/>
        <v>0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>
        <v>0</v>
      </c>
      <c r="I1138" s="460">
        <v>0</v>
      </c>
      <c r="J1138" s="460">
        <v>0</v>
      </c>
      <c r="K1138" s="460">
        <v>0</v>
      </c>
      <c r="L1138" s="459" t="s">
        <v>540</v>
      </c>
      <c r="O1138">
        <v>0</v>
      </c>
      <c r="P1138" t="s">
        <v>9618</v>
      </c>
    </row>
    <row r="1139" spans="1:16" ht="15" x14ac:dyDescent="0.25">
      <c r="A1139">
        <v>455042</v>
      </c>
      <c r="B1139" t="str">
        <f t="shared" si="34"/>
        <v>HAWA 053.3161.071 Eku Porta Glas sliding interior fittings glass holder</v>
      </c>
      <c r="C1139" s="185">
        <f t="shared" si="35"/>
        <v>68.965490000000003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>
        <v>1917.7406800000001</v>
      </c>
      <c r="I1139" s="460">
        <v>70.517949999999999</v>
      </c>
      <c r="J1139" s="460">
        <v>287.80898000000002</v>
      </c>
      <c r="K1139" s="460">
        <v>32429.714220000002</v>
      </c>
      <c r="L1139" s="459" t="s">
        <v>539</v>
      </c>
      <c r="O1139">
        <v>68.965490000000003</v>
      </c>
      <c r="P1139" t="s">
        <v>9619</v>
      </c>
    </row>
    <row r="1140" spans="1:16" ht="15" x14ac:dyDescent="0.25">
      <c r="A1140">
        <v>363467</v>
      </c>
      <c r="B1140" t="str">
        <f t="shared" si="34"/>
        <v>Carriage for 1401 fitting with plates and screws</v>
      </c>
      <c r="C1140" s="185">
        <f t="shared" si="35"/>
        <v>7.8939000000000004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227.02481</v>
      </c>
      <c r="I1140" s="460">
        <v>9.1485000000000003</v>
      </c>
      <c r="J1140" s="460">
        <v>41.494160000000001</v>
      </c>
      <c r="K1140" s="460">
        <v>3992.11895</v>
      </c>
      <c r="L1140" s="459" t="s">
        <v>539</v>
      </c>
      <c r="O1140">
        <v>7.8939000000000004</v>
      </c>
      <c r="P1140" t="s">
        <v>9620</v>
      </c>
    </row>
    <row r="1141" spans="1:16" ht="15" x14ac:dyDescent="0.25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5" x14ac:dyDescent="0.25">
      <c r="A1142">
        <v>160267</v>
      </c>
      <c r="B1142" t="str">
        <f t="shared" si="34"/>
        <v>S-Flast top brush 6,2x5mm grey</v>
      </c>
      <c r="C1142" s="185">
        <f t="shared" si="35"/>
        <v>0.29137999999999997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8.7360000000000007</v>
      </c>
      <c r="I1142" s="460">
        <v>0.35679</v>
      </c>
      <c r="J1142" s="460">
        <v>1.61571</v>
      </c>
      <c r="K1142" s="460">
        <v>151.47095999999999</v>
      </c>
      <c r="L1142" s="459" t="s">
        <v>537</v>
      </c>
      <c r="O1142">
        <v>0.29137999999999997</v>
      </c>
      <c r="P1142" t="s">
        <v>9621</v>
      </c>
    </row>
    <row r="1143" spans="1:16" ht="15" x14ac:dyDescent="0.25">
      <c r="A1143">
        <v>160268</v>
      </c>
      <c r="B1143" t="str">
        <f t="shared" si="34"/>
        <v>S-S06N cover profile 2.5m silver</v>
      </c>
      <c r="C1143" s="185">
        <f t="shared" si="35"/>
        <v>0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>
        <v>0</v>
      </c>
      <c r="I1143" s="460">
        <v>0</v>
      </c>
      <c r="J1143" s="460">
        <v>0</v>
      </c>
      <c r="K1143" s="460">
        <v>0</v>
      </c>
      <c r="L1143" s="459" t="s">
        <v>540</v>
      </c>
      <c r="O1143">
        <v>0</v>
      </c>
      <c r="P1143" t="s">
        <v>9622</v>
      </c>
    </row>
    <row r="1144" spans="1:16" ht="15" x14ac:dyDescent="0.25">
      <c r="A1144">
        <v>160269</v>
      </c>
      <c r="B1144" t="str">
        <f t="shared" si="34"/>
        <v>S-S06N cover profile 3m silver</v>
      </c>
      <c r="C1144" s="185">
        <f t="shared" si="35"/>
        <v>0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>
        <v>0</v>
      </c>
      <c r="I1144" s="460">
        <v>0</v>
      </c>
      <c r="J1144" s="460">
        <v>0</v>
      </c>
      <c r="K1144" s="460">
        <v>0</v>
      </c>
      <c r="L1144" s="459" t="s">
        <v>540</v>
      </c>
      <c r="O1144">
        <v>0</v>
      </c>
      <c r="P1144" t="s">
        <v>9623</v>
      </c>
    </row>
    <row r="1145" spans="1:16" ht="15" x14ac:dyDescent="0.25">
      <c r="A1145">
        <v>160270</v>
      </c>
      <c r="B1145" t="str">
        <f t="shared" si="34"/>
        <v>S-S06NN lower guide profile 2.5m silver</v>
      </c>
      <c r="C1145" s="185">
        <f t="shared" si="35"/>
        <v>0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>
        <v>0</v>
      </c>
      <c r="I1145" s="460">
        <v>0</v>
      </c>
      <c r="J1145" s="460">
        <v>0</v>
      </c>
      <c r="K1145" s="460">
        <v>0</v>
      </c>
      <c r="L1145" s="459" t="s">
        <v>540</v>
      </c>
      <c r="O1145">
        <v>0</v>
      </c>
      <c r="P1145" t="s">
        <v>9624</v>
      </c>
    </row>
    <row r="1146" spans="1:16" ht="15" x14ac:dyDescent="0.25">
      <c r="A1146">
        <v>160271</v>
      </c>
      <c r="B1146" t="str">
        <f t="shared" si="34"/>
        <v>S-S06NN lower guide profile 3m silver</v>
      </c>
      <c r="C1146" s="185">
        <f t="shared" si="35"/>
        <v>0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>
        <v>0</v>
      </c>
      <c r="I1146" s="460">
        <v>0</v>
      </c>
      <c r="J1146" s="460">
        <v>0</v>
      </c>
      <c r="K1146" s="460">
        <v>0</v>
      </c>
      <c r="L1146" s="459" t="s">
        <v>540</v>
      </c>
      <c r="O1146">
        <v>0</v>
      </c>
      <c r="P1146" t="s">
        <v>9625</v>
      </c>
    </row>
    <row r="1147" spans="1:16" ht="15" x14ac:dyDescent="0.25">
      <c r="A1147">
        <v>160272</v>
      </c>
      <c r="B1147" t="str">
        <f t="shared" si="34"/>
        <v>S-brake for S06N/S06NN</v>
      </c>
      <c r="C1147" s="185">
        <f t="shared" si="35"/>
        <v>0.46622000000000002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13.103999999999999</v>
      </c>
      <c r="I1147" s="460">
        <v>0.53520999999999996</v>
      </c>
      <c r="J1147" s="460">
        <v>2.4235799999999998</v>
      </c>
      <c r="K1147" s="460">
        <v>227.20644999999999</v>
      </c>
      <c r="L1147" s="459" t="s">
        <v>537</v>
      </c>
      <c r="O1147">
        <v>0.46622000000000002</v>
      </c>
      <c r="P1147" t="s">
        <v>9626</v>
      </c>
    </row>
    <row r="1148" spans="1:16" ht="15" x14ac:dyDescent="0.25">
      <c r="A1148">
        <v>162050</v>
      </c>
      <c r="B1148" t="str">
        <f t="shared" si="34"/>
        <v>S-S35C bottom guide</v>
      </c>
      <c r="C1148" s="185">
        <f t="shared" si="35"/>
        <v>2.4172699999999998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2.3807800000000001</v>
      </c>
      <c r="J1148" s="460">
        <v>11.92055</v>
      </c>
      <c r="K1148" s="460">
        <v>1148.67976</v>
      </c>
      <c r="L1148" s="459" t="s">
        <v>537</v>
      </c>
      <c r="O1148">
        <v>2.4172699999999998</v>
      </c>
      <c r="P1148" t="s">
        <v>9627</v>
      </c>
    </row>
    <row r="1149" spans="1:16" ht="15" x14ac:dyDescent="0.25">
      <c r="A1149">
        <v>169986</v>
      </c>
      <c r="B1149" t="str">
        <f t="shared" si="34"/>
        <v>S-profile S30 / 45 bottom anodized 2m</v>
      </c>
      <c r="C1149" s="185">
        <f t="shared" si="35"/>
        <v>11.218389999999999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340.70400000000001</v>
      </c>
      <c r="I1149" s="460">
        <v>12.61622</v>
      </c>
      <c r="J1149" s="460">
        <v>57.130890000000001</v>
      </c>
      <c r="K1149" s="460">
        <v>5907.3677399999997</v>
      </c>
      <c r="L1149" s="459" t="s">
        <v>537</v>
      </c>
      <c r="O1149">
        <v>11.218389999999999</v>
      </c>
      <c r="P1149" t="s">
        <v>9628</v>
      </c>
    </row>
    <row r="1150" spans="1:16" ht="15" x14ac:dyDescent="0.25">
      <c r="A1150">
        <v>169987</v>
      </c>
      <c r="B1150" t="str">
        <f t="shared" si="34"/>
        <v>S-carriage set S30 for lower guide S30/45</v>
      </c>
      <c r="C1150" s="185">
        <f t="shared" si="35"/>
        <v>3.2052100000000001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16.42643</v>
      </c>
      <c r="K1150" s="460">
        <v>1539.9548500000001</v>
      </c>
      <c r="L1150" s="459" t="s">
        <v>537</v>
      </c>
      <c r="O1150">
        <v>3.2052100000000001</v>
      </c>
      <c r="P1150" t="s">
        <v>9629</v>
      </c>
    </row>
    <row r="1151" spans="1:16" ht="15" x14ac:dyDescent="0.25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5" x14ac:dyDescent="0.25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5" x14ac:dyDescent="0.25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5" x14ac:dyDescent="0.25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5" x14ac:dyDescent="0.25">
      <c r="A1155">
        <v>362354</v>
      </c>
      <c r="B1155" t="e">
        <f t="shared" si="34"/>
        <v>#N/A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5" x14ac:dyDescent="0.25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5" x14ac:dyDescent="0.25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5" x14ac:dyDescent="0.25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5" x14ac:dyDescent="0.25">
      <c r="A1159">
        <v>362913</v>
      </c>
      <c r="B1159" t="str">
        <f t="shared" si="36"/>
        <v>SEVROLL 04416 Pax XL grab rail 2.7m white gloss</v>
      </c>
      <c r="C1159" s="185">
        <f t="shared" si="37"/>
        <v>31.372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>
        <v>847.50887999999998</v>
      </c>
      <c r="I1159" s="460">
        <v>30.472460000000002</v>
      </c>
      <c r="J1159" s="460">
        <v>116.8716</v>
      </c>
      <c r="K1159" s="460">
        <v>12145.20156</v>
      </c>
      <c r="L1159" s="459" t="s">
        <v>539</v>
      </c>
      <c r="O1159">
        <v>31.372</v>
      </c>
      <c r="P1159" t="s">
        <v>9630</v>
      </c>
    </row>
    <row r="1160" spans="1:16" ht="15" x14ac:dyDescent="0.25">
      <c r="A1160">
        <v>294380</v>
      </c>
      <c r="B1160" t="str">
        <f t="shared" si="36"/>
        <v>IC-top guide rail EU 10mm 2m champagne</v>
      </c>
      <c r="C1160" s="185">
        <f t="shared" si="37"/>
        <v>0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>
        <v>359.625</v>
      </c>
      <c r="I1160" s="460">
        <v>8.61599</v>
      </c>
      <c r="J1160" s="460">
        <v>47.512540000000001</v>
      </c>
      <c r="K1160" s="460">
        <v>7238.9032200000001</v>
      </c>
      <c r="L1160" s="459" t="s">
        <v>539</v>
      </c>
      <c r="O1160">
        <v>0</v>
      </c>
      <c r="P1160" t="s">
        <v>9631</v>
      </c>
    </row>
    <row r="1161" spans="1:16" ht="15" x14ac:dyDescent="0.25">
      <c r="A1161">
        <v>294384</v>
      </c>
      <c r="B1161" t="str">
        <f t="shared" si="36"/>
        <v>IC-bottom cover bar EU 10mm 2m champagne</v>
      </c>
      <c r="C1161" s="185">
        <f t="shared" si="37"/>
        <v>0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>
        <v>644.875</v>
      </c>
      <c r="I1161" s="460">
        <v>15.862970000000001</v>
      </c>
      <c r="J1161" s="460">
        <v>87.475660000000005</v>
      </c>
      <c r="K1161" s="460">
        <v>12980.70967</v>
      </c>
      <c r="L1161" s="459" t="s">
        <v>539</v>
      </c>
      <c r="O1161">
        <v>0</v>
      </c>
      <c r="P1161" t="s">
        <v>9632</v>
      </c>
    </row>
    <row r="1162" spans="1:16" ht="15" x14ac:dyDescent="0.25">
      <c r="A1162">
        <v>294431</v>
      </c>
      <c r="B1162" t="str">
        <f t="shared" si="36"/>
        <v>IC-damper stop universal EU - 2 pcs</v>
      </c>
      <c r="C1162" s="185">
        <f t="shared" si="37"/>
        <v>0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>
        <v>873.25</v>
      </c>
      <c r="I1162" s="460">
        <v>34.115090000000002</v>
      </c>
      <c r="J1162" s="460">
        <v>202.89614</v>
      </c>
      <c r="K1162" s="460">
        <v>17912.22481</v>
      </c>
      <c r="L1162" s="459" t="s">
        <v>539</v>
      </c>
      <c r="O1162">
        <v>0</v>
      </c>
      <c r="P1162" t="s">
        <v>9633</v>
      </c>
    </row>
    <row r="1163" spans="1:16" ht="15" x14ac:dyDescent="0.25">
      <c r="A1163">
        <v>294476</v>
      </c>
      <c r="B1163" t="str">
        <f t="shared" si="36"/>
        <v>S-profile S11 stainless steel 2,7m</v>
      </c>
      <c r="C1163" s="185">
        <f t="shared" si="37"/>
        <v>38.753880000000002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>
        <v>1000.40372</v>
      </c>
      <c r="I1163" s="460">
        <v>38.168889999999998</v>
      </c>
      <c r="J1163" s="460">
        <v>191.11160000000001</v>
      </c>
      <c r="K1163" s="460">
        <v>18415.76108</v>
      </c>
      <c r="L1163" s="459" t="s">
        <v>537</v>
      </c>
      <c r="O1163">
        <v>38.753880000000002</v>
      </c>
      <c r="P1163" t="s">
        <v>9634</v>
      </c>
    </row>
    <row r="1164" spans="1:16" ht="15" x14ac:dyDescent="0.25">
      <c r="A1164">
        <v>294482</v>
      </c>
      <c r="B1164" t="str">
        <f t="shared" si="36"/>
        <v>S-S05 top guide profile 2,5m stainless steel</v>
      </c>
      <c r="C1164" s="185">
        <f t="shared" si="37"/>
        <v>0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963.56</v>
      </c>
      <c r="I1164" s="460">
        <v>39.354010000000002</v>
      </c>
      <c r="J1164" s="460">
        <v>178.20945</v>
      </c>
      <c r="K1164" s="460">
        <v>16706.88709</v>
      </c>
      <c r="L1164" s="459" t="s">
        <v>537</v>
      </c>
      <c r="O1164">
        <v>0</v>
      </c>
      <c r="P1164" t="s">
        <v>9635</v>
      </c>
    </row>
    <row r="1165" spans="1:16" ht="15" x14ac:dyDescent="0.25">
      <c r="A1165">
        <v>294483</v>
      </c>
      <c r="B1165" t="str">
        <f t="shared" si="36"/>
        <v>S-S06NN bottom profile 2,5m elox stainless steel</v>
      </c>
      <c r="C1165" s="185">
        <f t="shared" si="37"/>
        <v>0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>
        <v>531.44000000000005</v>
      </c>
      <c r="I1165" s="460">
        <v>21.70524</v>
      </c>
      <c r="J1165" s="460">
        <v>98.289280000000005</v>
      </c>
      <c r="K1165" s="460">
        <v>9214.48387</v>
      </c>
      <c r="L1165" s="459" t="s">
        <v>537</v>
      </c>
      <c r="O1165">
        <v>0</v>
      </c>
      <c r="P1165" t="s">
        <v>9636</v>
      </c>
    </row>
    <row r="1166" spans="1:16" ht="15" x14ac:dyDescent="0.25">
      <c r="A1166">
        <v>294484</v>
      </c>
      <c r="B1166" t="str">
        <f t="shared" si="36"/>
        <v>S-S06N cover profile alu 2,5m stainless steel</v>
      </c>
      <c r="C1166" s="185">
        <f t="shared" si="37"/>
        <v>0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>
        <v>101.92</v>
      </c>
      <c r="I1166" s="460">
        <v>4.1626500000000002</v>
      </c>
      <c r="J1166" s="460">
        <v>18.850010000000001</v>
      </c>
      <c r="K1166" s="460">
        <v>1767.16128</v>
      </c>
      <c r="L1166" s="459" t="s">
        <v>537</v>
      </c>
      <c r="O1166">
        <v>0</v>
      </c>
      <c r="P1166" t="s">
        <v>9637</v>
      </c>
    </row>
    <row r="1167" spans="1:16" ht="15" x14ac:dyDescent="0.25">
      <c r="A1167">
        <v>294485</v>
      </c>
      <c r="B1167" t="str">
        <f t="shared" si="36"/>
        <v>S-S65 top a medium-strong profile 2,5m stainless steel</v>
      </c>
      <c r="C1167" s="185">
        <f t="shared" si="37"/>
        <v>0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>
        <v>440.44</v>
      </c>
      <c r="I1167" s="460">
        <v>17.988589999999999</v>
      </c>
      <c r="J1167" s="460">
        <v>81.458929999999995</v>
      </c>
      <c r="K1167" s="460">
        <v>7636.6612800000003</v>
      </c>
      <c r="L1167" s="459" t="s">
        <v>537</v>
      </c>
      <c r="O1167">
        <v>0</v>
      </c>
      <c r="P1167" t="s">
        <v>9638</v>
      </c>
    </row>
    <row r="1168" spans="1:16" ht="15" x14ac:dyDescent="0.25">
      <c r="A1168">
        <v>294486</v>
      </c>
      <c r="B1168" t="str">
        <f t="shared" si="36"/>
        <v>S-S65 bottom profile 4/18mm 2,5m stainless steel</v>
      </c>
      <c r="C1168" s="185">
        <f t="shared" si="37"/>
        <v>0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>
        <v>1324.96</v>
      </c>
      <c r="I1168" s="460">
        <v>54.114420000000003</v>
      </c>
      <c r="J1168" s="460">
        <v>245.05000999999999</v>
      </c>
      <c r="K1168" s="460">
        <v>22973.09677</v>
      </c>
      <c r="L1168" s="459" t="s">
        <v>537</v>
      </c>
      <c r="O1168">
        <v>0</v>
      </c>
      <c r="P1168" t="s">
        <v>9639</v>
      </c>
    </row>
    <row r="1169" spans="1:16" ht="15" x14ac:dyDescent="0.25">
      <c r="A1169">
        <v>394802</v>
      </c>
      <c r="B1169" t="str">
        <f t="shared" si="36"/>
        <v>SEVROLL 05082 Gemini overhead line 1.7m white mat</v>
      </c>
      <c r="C1169" s="185">
        <f t="shared" si="37"/>
        <v>19.492000000000001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7332.7563300000002</v>
      </c>
      <c r="L1169" s="459" t="s">
        <v>538</v>
      </c>
      <c r="O1169">
        <v>19.492000000000001</v>
      </c>
      <c r="P1169" t="s">
        <v>9640</v>
      </c>
    </row>
    <row r="1170" spans="1:16" ht="15" x14ac:dyDescent="0.25">
      <c r="A1170">
        <v>394813</v>
      </c>
      <c r="B1170" t="str">
        <f t="shared" si="36"/>
        <v>SEVROLL 05172 Gemini overhead line 2.35m white mat</v>
      </c>
      <c r="C1170" s="185">
        <f t="shared" si="37"/>
        <v>26.928000000000001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10143.473319999999</v>
      </c>
      <c r="L1170" s="459" t="s">
        <v>538</v>
      </c>
      <c r="O1170">
        <v>26.928000000000001</v>
      </c>
      <c r="P1170" t="s">
        <v>9641</v>
      </c>
    </row>
    <row r="1171" spans="1:16" ht="15" x14ac:dyDescent="0.25">
      <c r="A1171">
        <v>394815</v>
      </c>
      <c r="B1171" t="str">
        <f t="shared" si="36"/>
        <v>SEVROLL 05173 Gemini overhead line 4.05m white mat</v>
      </c>
      <c r="C1171" s="185">
        <f t="shared" si="37"/>
        <v>46.353999999999999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17476.229630000002</v>
      </c>
      <c r="L1171" s="459" t="s">
        <v>538</v>
      </c>
      <c r="O1171">
        <v>46.353999999999999</v>
      </c>
      <c r="P1171" t="s">
        <v>9642</v>
      </c>
    </row>
    <row r="1172" spans="1:16" ht="15" x14ac:dyDescent="0.25">
      <c r="A1172">
        <v>394824</v>
      </c>
      <c r="B1172" t="str">
        <f t="shared" si="36"/>
        <v>SEVROLL 05174 Gemini overhead line 6m white mat</v>
      </c>
      <c r="C1172" s="185">
        <f t="shared" si="37"/>
        <v>68.706000000000003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263.56799999999998</v>
      </c>
      <c r="K1172" s="460">
        <v>25887.637350000001</v>
      </c>
      <c r="L1172" s="459" t="s">
        <v>539</v>
      </c>
      <c r="O1172">
        <v>68.706000000000003</v>
      </c>
      <c r="P1172" t="s">
        <v>9643</v>
      </c>
    </row>
    <row r="1173" spans="1:16" ht="15" x14ac:dyDescent="0.25">
      <c r="A1173">
        <v>394825</v>
      </c>
      <c r="B1173" t="str">
        <f t="shared" si="36"/>
        <v>SEVROLL 05136 angle Mini 17x11mm 1.7m white mat</v>
      </c>
      <c r="C1173" s="185">
        <f t="shared" si="37"/>
        <v>3.2559999999999998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1265.3411599999999</v>
      </c>
      <c r="L1173" s="459" t="s">
        <v>538</v>
      </c>
      <c r="O1173">
        <v>3.2559999999999998</v>
      </c>
      <c r="P1173" t="s">
        <v>9644</v>
      </c>
    </row>
    <row r="1174" spans="1:16" ht="15" x14ac:dyDescent="0.25">
      <c r="A1174">
        <v>394826</v>
      </c>
      <c r="B1174" t="str">
        <f t="shared" si="36"/>
        <v>SEVROLL 05137 angle Mini 17x11mm 2.35m white mat</v>
      </c>
      <c r="C1174" s="185">
        <f t="shared" si="37"/>
        <v>4.5540000000000003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1752.8088</v>
      </c>
      <c r="L1174" s="459" t="s">
        <v>538</v>
      </c>
      <c r="O1174">
        <v>4.5540000000000003</v>
      </c>
      <c r="P1174" t="s">
        <v>9645</v>
      </c>
    </row>
    <row r="1175" spans="1:16" ht="15" x14ac:dyDescent="0.25">
      <c r="A1175">
        <v>394831</v>
      </c>
      <c r="B1175" t="str">
        <f t="shared" si="36"/>
        <v>SEVROLL 05166 mask Elegant II 6m white mat</v>
      </c>
      <c r="C1175" s="185">
        <f t="shared" si="37"/>
        <v>11.528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43.084800000000001</v>
      </c>
      <c r="K1175" s="460">
        <v>4687.9854999999998</v>
      </c>
      <c r="L1175" s="459" t="s">
        <v>539</v>
      </c>
      <c r="O1175">
        <v>11.528</v>
      </c>
      <c r="P1175" t="s">
        <v>9646</v>
      </c>
    </row>
    <row r="1176" spans="1:16" ht="15" x14ac:dyDescent="0.25">
      <c r="A1176">
        <v>394848</v>
      </c>
      <c r="B1176" t="str">
        <f t="shared" si="36"/>
        <v>SEVROLL 05163 mask Elegant II 1.7m white mat</v>
      </c>
      <c r="C1176" s="185">
        <f t="shared" si="37"/>
        <v>3.278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1327.57123</v>
      </c>
      <c r="L1176" s="459" t="s">
        <v>538</v>
      </c>
      <c r="O1176">
        <v>3.278</v>
      </c>
      <c r="P1176" t="s">
        <v>9647</v>
      </c>
    </row>
    <row r="1177" spans="1:16" ht="15" x14ac:dyDescent="0.25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5" x14ac:dyDescent="0.25">
      <c r="A1178">
        <v>395025</v>
      </c>
      <c r="B1178" t="e">
        <f t="shared" si="36"/>
        <v>#N/A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5" x14ac:dyDescent="0.25">
      <c r="A1179">
        <v>395027</v>
      </c>
      <c r="B1179" t="str">
        <f t="shared" si="36"/>
        <v>SEVROLL 05201 Capitol bottom line 2m silver</v>
      </c>
      <c r="C1179" s="185">
        <f t="shared" si="37"/>
        <v>26.928000000000001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>
        <v>799.74153000000001</v>
      </c>
      <c r="I1179" s="460">
        <v>28.75497</v>
      </c>
      <c r="J1179" s="460">
        <v>120.1152</v>
      </c>
      <c r="K1179" s="460">
        <v>11460.672920000001</v>
      </c>
      <c r="L1179" s="459" t="s">
        <v>539</v>
      </c>
      <c r="O1179">
        <v>26.928000000000001</v>
      </c>
      <c r="P1179" t="s">
        <v>9648</v>
      </c>
    </row>
    <row r="1180" spans="1:16" ht="15" x14ac:dyDescent="0.25">
      <c r="A1180">
        <v>395029</v>
      </c>
      <c r="B1180" t="str">
        <f t="shared" si="36"/>
        <v>SEVROLL 05198 Capitol overhead line 2m silver</v>
      </c>
      <c r="C1180" s="185">
        <f t="shared" si="37"/>
        <v>22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>
        <v>653.54441999999995</v>
      </c>
      <c r="I1180" s="460">
        <v>23.49841</v>
      </c>
      <c r="J1180" s="460">
        <v>98.032200000000003</v>
      </c>
      <c r="K1180" s="460">
        <v>9365.5994100000007</v>
      </c>
      <c r="L1180" s="459" t="s">
        <v>539</v>
      </c>
      <c r="O1180">
        <v>22</v>
      </c>
      <c r="P1180" t="s">
        <v>9649</v>
      </c>
    </row>
    <row r="1181" spans="1:16" ht="15" x14ac:dyDescent="0.25">
      <c r="A1181">
        <v>395030</v>
      </c>
      <c r="B1181" t="str">
        <f t="shared" si="36"/>
        <v>SEVROLL 05204 Capitol fittings set for two doors</v>
      </c>
      <c r="C1181" s="185">
        <f t="shared" si="37"/>
        <v>119.79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>
        <v>3743.9482899999998</v>
      </c>
      <c r="I1181" s="460">
        <v>134.61491000000001</v>
      </c>
      <c r="J1181" s="460">
        <v>558.78660000000002</v>
      </c>
      <c r="K1181" s="460">
        <v>53652.542829999999</v>
      </c>
      <c r="L1181" s="459" t="s">
        <v>539</v>
      </c>
      <c r="O1181">
        <v>119.79</v>
      </c>
      <c r="P1181" t="s">
        <v>9650</v>
      </c>
    </row>
    <row r="1182" spans="1:16" ht="15" x14ac:dyDescent="0.25">
      <c r="A1182">
        <v>395031</v>
      </c>
      <c r="B1182" t="str">
        <f t="shared" si="36"/>
        <v>SEVROLL 05205 Capitol fittings set for interior doors</v>
      </c>
      <c r="C1182" s="185">
        <f t="shared" si="37"/>
        <v>52.271999999999998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>
        <v>1633.4992</v>
      </c>
      <c r="I1182" s="460">
        <v>58.73301</v>
      </c>
      <c r="J1182" s="460">
        <v>284.68200000000002</v>
      </c>
      <c r="K1182" s="460">
        <v>23408.81308</v>
      </c>
      <c r="L1182" s="459" t="s">
        <v>539</v>
      </c>
      <c r="O1182">
        <v>52.271999999999998</v>
      </c>
      <c r="P1182" t="s">
        <v>9651</v>
      </c>
    </row>
    <row r="1183" spans="1:16" ht="15" x14ac:dyDescent="0.25">
      <c r="A1183">
        <v>395039</v>
      </c>
      <c r="B1183" t="str">
        <f t="shared" si="36"/>
        <v>SEVROLL 05164 mask Elegant II 2.35m white mat</v>
      </c>
      <c r="C1183" s="185">
        <f t="shared" si="37"/>
        <v>4.532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1835.78208</v>
      </c>
      <c r="L1183" s="459" t="s">
        <v>538</v>
      </c>
      <c r="O1183">
        <v>4.532</v>
      </c>
      <c r="P1183" t="s">
        <v>9652</v>
      </c>
    </row>
    <row r="1184" spans="1:16" ht="15" x14ac:dyDescent="0.25">
      <c r="A1184">
        <v>395041</v>
      </c>
      <c r="B1184" t="str">
        <f t="shared" si="36"/>
        <v>SEVROLL 04438 mask Elegant II 3m white mat</v>
      </c>
      <c r="C1184" s="185">
        <f t="shared" si="37"/>
        <v>5.7640000000000002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2343.9929499999998</v>
      </c>
      <c r="L1184" s="459" t="s">
        <v>538</v>
      </c>
      <c r="O1184">
        <v>5.7640000000000002</v>
      </c>
      <c r="P1184" t="s">
        <v>9653</v>
      </c>
    </row>
    <row r="1185" spans="1:16" ht="15" x14ac:dyDescent="0.25">
      <c r="A1185">
        <v>395042</v>
      </c>
      <c r="B1185" t="str">
        <f t="shared" si="36"/>
        <v>SEVROLL 05165 mask Elegant II 4.05m white mat</v>
      </c>
      <c r="C1185" s="185">
        <f t="shared" si="37"/>
        <v>7.7880000000000003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3163.3533000000002</v>
      </c>
      <c r="L1185" s="459" t="s">
        <v>538</v>
      </c>
      <c r="O1185">
        <v>7.7880000000000003</v>
      </c>
      <c r="P1185" t="s">
        <v>9654</v>
      </c>
    </row>
    <row r="1186" spans="1:16" ht="15" x14ac:dyDescent="0.25">
      <c r="A1186">
        <v>395495</v>
      </c>
      <c r="B1186" t="str">
        <f t="shared" si="36"/>
        <v>SEVROLL 05152 Alfa II mounting bar 16/18mm 2.7m gloss black</v>
      </c>
      <c r="C1186" s="185">
        <f t="shared" si="37"/>
        <v>17.666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6554.8824199999999</v>
      </c>
      <c r="L1186" s="459" t="s">
        <v>538</v>
      </c>
      <c r="O1186">
        <v>17.666</v>
      </c>
      <c r="P1186" t="s">
        <v>9655</v>
      </c>
    </row>
    <row r="1187" spans="1:16" ht="15" x14ac:dyDescent="0.25">
      <c r="A1187">
        <v>395506</v>
      </c>
      <c r="B1187" t="str">
        <f t="shared" si="36"/>
        <v>SEVROLL 05154 Fox II handle profile, 2.7m black polished</v>
      </c>
      <c r="C1187" s="185">
        <f t="shared" si="37"/>
        <v>20.283999999999999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8608.4691000000003</v>
      </c>
      <c r="L1187" s="459" t="s">
        <v>538</v>
      </c>
      <c r="O1187">
        <v>20.283999999999999</v>
      </c>
      <c r="P1187" t="s">
        <v>9656</v>
      </c>
    </row>
    <row r="1188" spans="1:16" ht="15" x14ac:dyDescent="0.25">
      <c r="A1188">
        <v>395508</v>
      </c>
      <c r="B1188" t="str">
        <f t="shared" si="36"/>
        <v>SEVROLL 05182 connecting rail H10 3m black gloss</v>
      </c>
      <c r="C1188" s="185">
        <f t="shared" si="37"/>
        <v>18.062000000000001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6305.9629800000002</v>
      </c>
      <c r="L1188" s="459" t="s">
        <v>538</v>
      </c>
      <c r="O1188">
        <v>18.062000000000001</v>
      </c>
      <c r="P1188" t="s">
        <v>9657</v>
      </c>
    </row>
    <row r="1189" spans="1:16" ht="15" x14ac:dyDescent="0.25">
      <c r="A1189">
        <v>465914</v>
      </c>
      <c r="B1189" t="e">
        <f t="shared" si="36"/>
        <v>#N/A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5" x14ac:dyDescent="0.25">
      <c r="A1190">
        <v>465917</v>
      </c>
      <c r="B1190" t="e">
        <f t="shared" si="36"/>
        <v>#N/A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5" x14ac:dyDescent="0.25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5" x14ac:dyDescent="0.25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5" x14ac:dyDescent="0.25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5" x14ac:dyDescent="0.25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5" x14ac:dyDescent="0.25">
      <c r="A1195">
        <v>308681</v>
      </c>
      <c r="B1195" t="str">
        <f t="shared" si="36"/>
        <v>SEVROLL 10182 Fold set for 2 wings left</v>
      </c>
      <c r="C1195" s="185">
        <f t="shared" si="37"/>
        <v>53.305999999999997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>
        <v>1582.8368399999999</v>
      </c>
      <c r="I1195" s="460">
        <v>56.911430000000003</v>
      </c>
      <c r="J1195" s="460">
        <v>198.59399999999999</v>
      </c>
      <c r="K1195" s="460">
        <v>22682.797610000001</v>
      </c>
      <c r="L1195" s="459" t="s">
        <v>539</v>
      </c>
      <c r="O1195">
        <v>53.305999999999997</v>
      </c>
      <c r="P1195" t="s">
        <v>9658</v>
      </c>
    </row>
    <row r="1196" spans="1:16" ht="15" x14ac:dyDescent="0.25">
      <c r="A1196">
        <v>308682</v>
      </c>
      <c r="B1196" t="str">
        <f t="shared" si="36"/>
        <v>SEVROLL 10181 Fold set for 2 wings right</v>
      </c>
      <c r="C1196" s="185">
        <f t="shared" si="37"/>
        <v>53.305999999999997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>
        <v>1582.8368399999999</v>
      </c>
      <c r="I1196" s="460">
        <v>56.911430000000003</v>
      </c>
      <c r="J1196" s="460">
        <v>198.59399999999999</v>
      </c>
      <c r="K1196" s="460">
        <v>22682.797610000001</v>
      </c>
      <c r="L1196" s="459" t="s">
        <v>539</v>
      </c>
      <c r="O1196">
        <v>53.305999999999997</v>
      </c>
      <c r="P1196" t="s">
        <v>9659</v>
      </c>
    </row>
    <row r="1197" spans="1:16" ht="15" x14ac:dyDescent="0.25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5" x14ac:dyDescent="0.25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5" x14ac:dyDescent="0.25">
      <c r="A1199">
        <v>379934</v>
      </c>
      <c r="B1199" t="e">
        <f t="shared" si="36"/>
        <v>#N/A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5" x14ac:dyDescent="0.25">
      <c r="A1200">
        <v>379955</v>
      </c>
      <c r="B1200" t="str">
        <f t="shared" si="36"/>
        <v>S-S65 lower profile 4/18mm 1.5m silver</v>
      </c>
      <c r="C1200" s="185">
        <f t="shared" si="37"/>
        <v>0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>
        <v>0</v>
      </c>
      <c r="I1200" s="460">
        <v>0</v>
      </c>
      <c r="J1200" s="460">
        <v>0</v>
      </c>
      <c r="K1200" s="460">
        <v>0</v>
      </c>
      <c r="L1200" s="459" t="s">
        <v>540</v>
      </c>
      <c r="O1200">
        <v>0</v>
      </c>
      <c r="P1200" t="s">
        <v>9660</v>
      </c>
    </row>
    <row r="1201" spans="1:16" ht="15" x14ac:dyDescent="0.25">
      <c r="A1201">
        <v>379961</v>
      </c>
      <c r="B1201" t="str">
        <f t="shared" si="36"/>
        <v>S-S06N lower guide profile 1.5m silver</v>
      </c>
      <c r="C1201" s="185">
        <f t="shared" si="37"/>
        <v>0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>
        <v>0</v>
      </c>
      <c r="I1201" s="460">
        <v>0</v>
      </c>
      <c r="J1201" s="460">
        <v>0</v>
      </c>
      <c r="K1201" s="460">
        <v>0</v>
      </c>
      <c r="L1201" s="459" t="s">
        <v>540</v>
      </c>
      <c r="O1201">
        <v>0</v>
      </c>
      <c r="P1201" t="s">
        <v>9661</v>
      </c>
    </row>
    <row r="1202" spans="1:16" ht="15" x14ac:dyDescent="0.25">
      <c r="A1202">
        <v>274051</v>
      </c>
      <c r="B1202" t="str">
        <f t="shared" si="36"/>
        <v>IC-upper line EU 2m champagne</v>
      </c>
      <c r="C1202" s="185">
        <f t="shared" si="37"/>
        <v>0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>
        <v>692.125</v>
      </c>
      <c r="I1202" s="460">
        <v>16.99361</v>
      </c>
      <c r="J1202" s="460">
        <v>93.710499999999996</v>
      </c>
      <c r="K1202" s="460">
        <v>13931.80646</v>
      </c>
      <c r="L1202" s="459" t="s">
        <v>539</v>
      </c>
      <c r="O1202">
        <v>0</v>
      </c>
      <c r="P1202" t="s">
        <v>9662</v>
      </c>
    </row>
    <row r="1203" spans="1:16" ht="15" x14ac:dyDescent="0.25">
      <c r="A1203">
        <v>274077</v>
      </c>
      <c r="B1203" t="str">
        <f t="shared" si="36"/>
        <v>IC-bottom lead EU 2m champagne</v>
      </c>
      <c r="C1203" s="185">
        <f t="shared" si="37"/>
        <v>0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>
        <v>313.25</v>
      </c>
      <c r="I1203" s="460">
        <v>8.1051699999999993</v>
      </c>
      <c r="J1203" s="460">
        <v>44.695599999999999</v>
      </c>
      <c r="K1203" s="460">
        <v>6305.4193699999996</v>
      </c>
      <c r="L1203" s="459" t="s">
        <v>539</v>
      </c>
      <c r="O1203">
        <v>0</v>
      </c>
      <c r="P1203" t="s">
        <v>9663</v>
      </c>
    </row>
    <row r="1204" spans="1:16" ht="15" x14ac:dyDescent="0.25">
      <c r="A1204">
        <v>274078</v>
      </c>
      <c r="B1204" t="str">
        <f t="shared" si="36"/>
        <v>IC-upper guide bar EU 10mm 4m champagne</v>
      </c>
      <c r="C1204" s="185">
        <f t="shared" si="37"/>
        <v>0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>
        <v>706.125</v>
      </c>
      <c r="I1204" s="460">
        <v>16.918690000000002</v>
      </c>
      <c r="J1204" s="460">
        <v>93.297359999999998</v>
      </c>
      <c r="K1204" s="460">
        <v>14213.61291</v>
      </c>
      <c r="L1204" s="459" t="s">
        <v>539</v>
      </c>
      <c r="O1204">
        <v>0</v>
      </c>
      <c r="P1204" t="s">
        <v>9664</v>
      </c>
    </row>
    <row r="1205" spans="1:16" ht="15" x14ac:dyDescent="0.25">
      <c r="A1205">
        <v>274079</v>
      </c>
      <c r="B1205" t="str">
        <f t="shared" si="36"/>
        <v>IC-bottom cover bar EU 10mm 4m champagne</v>
      </c>
      <c r="C1205" s="185">
        <f t="shared" si="37"/>
        <v>0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>
        <v>1300.25</v>
      </c>
      <c r="I1205" s="460">
        <v>31.135090000000002</v>
      </c>
      <c r="J1205" s="460">
        <v>171.69306</v>
      </c>
      <c r="K1205" s="460">
        <v>26172.7742</v>
      </c>
      <c r="L1205" s="459" t="s">
        <v>539</v>
      </c>
      <c r="O1205">
        <v>0</v>
      </c>
      <c r="P1205" t="s">
        <v>9665</v>
      </c>
    </row>
    <row r="1206" spans="1:16" ht="15" x14ac:dyDescent="0.25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5" x14ac:dyDescent="0.25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5" x14ac:dyDescent="0.25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5" x14ac:dyDescent="0.25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5" x14ac:dyDescent="0.25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5" x14ac:dyDescent="0.25">
      <c r="A1211">
        <v>274345</v>
      </c>
      <c r="B1211" t="str">
        <f t="shared" si="36"/>
        <v>SEVROLL 10072-SV fitting set ZSE-18 PLUS PRINCE</v>
      </c>
      <c r="C1211" s="185">
        <f t="shared" si="37"/>
        <v>73.414000000000001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>
        <v>2179.9289100000001</v>
      </c>
      <c r="I1211" s="460">
        <v>78.380070000000003</v>
      </c>
      <c r="J1211" s="460">
        <v>273.45179999999999</v>
      </c>
      <c r="K1211" s="460">
        <v>31239.40826</v>
      </c>
      <c r="L1211" s="459" t="s">
        <v>539</v>
      </c>
      <c r="O1211">
        <v>73.414000000000001</v>
      </c>
      <c r="P1211" t="s">
        <v>9666</v>
      </c>
    </row>
    <row r="1212" spans="1:16" ht="15" x14ac:dyDescent="0.25">
      <c r="A1212">
        <v>452601</v>
      </c>
      <c r="B1212" t="str">
        <f t="shared" si="36"/>
        <v>SEVROLL 05306 Faworyt II mounting bar 16/18mm 2.7m black matt</v>
      </c>
      <c r="C1212" s="185">
        <f t="shared" si="37"/>
        <v>16.126000000000001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6523.7675799999997</v>
      </c>
      <c r="L1212" s="459" t="s">
        <v>538</v>
      </c>
      <c r="O1212">
        <v>16.126000000000001</v>
      </c>
      <c r="P1212" t="s">
        <v>9667</v>
      </c>
    </row>
    <row r="1213" spans="1:16" ht="15" x14ac:dyDescent="0.25">
      <c r="A1213">
        <v>452604</v>
      </c>
      <c r="B1213" t="str">
        <f t="shared" si="36"/>
        <v>SEVROLL 03606 connecting strip H30 decor 3m black mat</v>
      </c>
      <c r="C1213" s="185">
        <f t="shared" si="37"/>
        <v>27.434000000000001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11668.10591</v>
      </c>
      <c r="L1213" s="459" t="s">
        <v>538</v>
      </c>
      <c r="O1213">
        <v>27.434000000000001</v>
      </c>
      <c r="P1213" t="s">
        <v>9668</v>
      </c>
    </row>
    <row r="1214" spans="1:16" ht="15" x14ac:dyDescent="0.25">
      <c r="A1214">
        <v>452606</v>
      </c>
      <c r="B1214" t="str">
        <f t="shared" si="36"/>
        <v>SEVROLL 05341 spacer profile 04 3m black mat</v>
      </c>
      <c r="C1214" s="185">
        <f t="shared" si="37"/>
        <v>4.3780000000000001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1856.52531</v>
      </c>
      <c r="L1214" s="459" t="s">
        <v>538</v>
      </c>
      <c r="O1214">
        <v>4.3780000000000001</v>
      </c>
      <c r="P1214" t="s">
        <v>9669</v>
      </c>
    </row>
    <row r="1215" spans="1:16" ht="15" x14ac:dyDescent="0.25">
      <c r="A1215">
        <v>452608</v>
      </c>
      <c r="B1215" t="str">
        <f t="shared" si="36"/>
        <v>SEVROLL 05302 upper guide rail 2.35m black mat</v>
      </c>
      <c r="C1215" s="185">
        <f t="shared" si="37"/>
        <v>15.641999999999999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5787.3805000000002</v>
      </c>
      <c r="L1215" s="459" t="s">
        <v>538</v>
      </c>
      <c r="O1215">
        <v>15.641999999999999</v>
      </c>
      <c r="P1215" t="s">
        <v>9670</v>
      </c>
    </row>
    <row r="1216" spans="1:16" ht="15" x14ac:dyDescent="0.25">
      <c r="A1216">
        <v>452734</v>
      </c>
      <c r="B1216" t="str">
        <f t="shared" si="36"/>
        <v>SEVROLL 03605 upper guide rail 3m black mat</v>
      </c>
      <c r="C1216" s="185">
        <f t="shared" si="37"/>
        <v>19.931999999999999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7384.61438</v>
      </c>
      <c r="L1216" s="459" t="s">
        <v>538</v>
      </c>
      <c r="O1216">
        <v>19.931999999999999</v>
      </c>
      <c r="P1216" t="s">
        <v>9671</v>
      </c>
    </row>
    <row r="1217" spans="1:16" ht="15" x14ac:dyDescent="0.25">
      <c r="A1217">
        <v>452735</v>
      </c>
      <c r="B1217" t="str">
        <f t="shared" si="36"/>
        <v>SEVROLL 05324 Pax upper guide rail 3m black mat</v>
      </c>
      <c r="C1217" s="185">
        <f t="shared" si="37"/>
        <v>30.117999999999999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11699.220729999999</v>
      </c>
      <c r="L1217" s="459" t="s">
        <v>539</v>
      </c>
      <c r="O1217">
        <v>30.117999999999999</v>
      </c>
      <c r="P1217" t="s">
        <v>9672</v>
      </c>
    </row>
    <row r="1218" spans="1:16" ht="15" x14ac:dyDescent="0.25">
      <c r="A1218">
        <v>452736</v>
      </c>
      <c r="B1218" t="str">
        <f t="shared" si="36"/>
        <v>SEVROLL 05316 Gemini upper line 6m black mat</v>
      </c>
      <c r="C1218" s="185">
        <f t="shared" si="37"/>
        <v>68.706000000000003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263.56799999999998</v>
      </c>
      <c r="K1218" s="460">
        <v>25887.637350000001</v>
      </c>
      <c r="L1218" s="459" t="s">
        <v>538</v>
      </c>
      <c r="O1218">
        <v>68.706000000000003</v>
      </c>
      <c r="P1218" t="s">
        <v>9673</v>
      </c>
    </row>
    <row r="1219" spans="1:16" ht="15" x14ac:dyDescent="0.25">
      <c r="A1219">
        <v>452743</v>
      </c>
      <c r="B1219" t="str">
        <f t="shared" si="36"/>
        <v>SEVROLL 05312 Elegant II bottom line 6m black mat</v>
      </c>
      <c r="C1219" s="185">
        <f t="shared" si="37"/>
        <v>37.752000000000002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143.60579999999999</v>
      </c>
      <c r="K1219" s="460">
        <v>15111.493469999999</v>
      </c>
      <c r="L1219" s="459" t="s">
        <v>538</v>
      </c>
      <c r="O1219">
        <v>37.752000000000002</v>
      </c>
      <c r="P1219" t="s">
        <v>9674</v>
      </c>
    </row>
    <row r="1220" spans="1:16" ht="15" x14ac:dyDescent="0.25">
      <c r="A1220">
        <v>452751</v>
      </c>
      <c r="B1220" t="str">
        <f t="shared" ref="B1220:B1283" si="38">IF($A$2=1,D1220,IF($A$2=2,F1220,IF($A$2=3,G1220,IF($A$2=4,E1220,IF($A$2&gt;4,P1220,"zadat jazyk")))))</f>
        <v>SEVROLL 05317 mask Elegant II 1.7m black mat</v>
      </c>
      <c r="C1220" s="185">
        <f t="shared" ref="C1220:C1283" si="39">IF($A$2=1,H1220,IF($A$2=2,I1220,IF($A$2=3,J1220,IF($A$2=4,K1220,IF($A$2&gt;4,O1220,"zadat jazyk")))))</f>
        <v>3.278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1327.57123</v>
      </c>
      <c r="L1220" s="459" t="s">
        <v>538</v>
      </c>
      <c r="O1220">
        <v>3.278</v>
      </c>
      <c r="P1220" t="s">
        <v>9675</v>
      </c>
    </row>
    <row r="1221" spans="1:16" ht="15" x14ac:dyDescent="0.25">
      <c r="A1221">
        <v>452757</v>
      </c>
      <c r="B1221" t="str">
        <f t="shared" si="38"/>
        <v>SEVROLL 05321 mask Elegant II 6m black mat</v>
      </c>
      <c r="C1221" s="185">
        <f t="shared" si="39"/>
        <v>11.528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43.084800000000001</v>
      </c>
      <c r="K1221" s="460">
        <v>4687.9854999999998</v>
      </c>
      <c r="L1221" s="459" t="s">
        <v>538</v>
      </c>
      <c r="O1221">
        <v>11.528</v>
      </c>
      <c r="P1221" t="s">
        <v>9676</v>
      </c>
    </row>
    <row r="1222" spans="1:16" ht="15" x14ac:dyDescent="0.25">
      <c r="A1222">
        <v>452761</v>
      </c>
      <c r="B1222" t="str">
        <f t="shared" si="38"/>
        <v>SEVROLL 05303 connecting rail H10 3m black mat</v>
      </c>
      <c r="C1222" s="185">
        <f t="shared" si="39"/>
        <v>18.062000000000001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6305.9629800000002</v>
      </c>
      <c r="L1222" s="459" t="s">
        <v>538</v>
      </c>
      <c r="O1222">
        <v>18.062000000000001</v>
      </c>
      <c r="P1222" t="s">
        <v>9677</v>
      </c>
    </row>
    <row r="1223" spans="1:16" ht="15" x14ac:dyDescent="0.25">
      <c r="A1223">
        <v>293010</v>
      </c>
      <c r="B1223" t="str">
        <f t="shared" si="38"/>
        <v>S-S45 upper guide profile 4m silver</v>
      </c>
      <c r="C1223" s="185">
        <f t="shared" si="39"/>
        <v>0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>
        <v>0</v>
      </c>
      <c r="I1223" s="460">
        <v>0</v>
      </c>
      <c r="J1223" s="460">
        <v>0</v>
      </c>
      <c r="K1223" s="460">
        <v>0</v>
      </c>
      <c r="L1223" s="459" t="s">
        <v>540</v>
      </c>
      <c r="O1223">
        <v>0</v>
      </c>
      <c r="P1223" t="s">
        <v>9678</v>
      </c>
    </row>
    <row r="1224" spans="1:16" ht="15" x14ac:dyDescent="0.25">
      <c r="A1224">
        <v>293015</v>
      </c>
      <c r="B1224" t="str">
        <f t="shared" si="38"/>
        <v>S-set of fittings S45 front door</v>
      </c>
      <c r="C1224" s="185">
        <f t="shared" si="39"/>
        <v>19.69745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543.08799999999997</v>
      </c>
      <c r="I1224" s="460">
        <v>22.180959999999999</v>
      </c>
      <c r="J1224" s="460">
        <v>100.44356000000001</v>
      </c>
      <c r="K1224" s="460">
        <v>9416.4451700000009</v>
      </c>
      <c r="L1224" s="459" t="s">
        <v>537</v>
      </c>
      <c r="O1224">
        <v>19.69745</v>
      </c>
      <c r="P1224" t="s">
        <v>9679</v>
      </c>
    </row>
    <row r="1225" spans="1:16" ht="15" x14ac:dyDescent="0.25">
      <c r="A1225">
        <v>293016</v>
      </c>
      <c r="B1225" t="str">
        <f t="shared" si="38"/>
        <v>S-set of fittings S45 rear door</v>
      </c>
      <c r="C1225" s="185">
        <f t="shared" si="39"/>
        <v>13.811529999999999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380.01600000000002</v>
      </c>
      <c r="I1225" s="460">
        <v>15.520720000000001</v>
      </c>
      <c r="J1225" s="460">
        <v>70.283580000000001</v>
      </c>
      <c r="K1225" s="460">
        <v>6588.9870899999996</v>
      </c>
      <c r="L1225" s="459" t="s">
        <v>537</v>
      </c>
      <c r="O1225">
        <v>13.811529999999999</v>
      </c>
      <c r="P1225" t="s">
        <v>9680</v>
      </c>
    </row>
    <row r="1226" spans="1:16" ht="15" x14ac:dyDescent="0.25">
      <c r="A1226">
        <v>293019</v>
      </c>
      <c r="B1226" t="str">
        <f t="shared" si="38"/>
        <v>S-Slidix T25 damping for set S45 front</v>
      </c>
      <c r="C1226" s="185">
        <f t="shared" si="39"/>
        <v>13.694979999999999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>
        <v>377.10399999999998</v>
      </c>
      <c r="I1226" s="460">
        <v>15.401809999999999</v>
      </c>
      <c r="J1226" s="460">
        <v>69.745009999999994</v>
      </c>
      <c r="K1226" s="460">
        <v>6538.4967699999997</v>
      </c>
      <c r="L1226" s="459" t="s">
        <v>537</v>
      </c>
      <c r="O1226">
        <v>13.694979999999999</v>
      </c>
      <c r="P1226" t="s">
        <v>9681</v>
      </c>
    </row>
    <row r="1227" spans="1:16" ht="15" x14ac:dyDescent="0.25">
      <c r="A1227">
        <v>293020</v>
      </c>
      <c r="B1227" t="str">
        <f t="shared" si="38"/>
        <v>S-Slidix T25 damping for set S45 rear</v>
      </c>
      <c r="C1227" s="185">
        <f t="shared" si="39"/>
        <v>13.694979999999999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>
        <v>377.10399999999998</v>
      </c>
      <c r="I1227" s="460">
        <v>15.401809999999999</v>
      </c>
      <c r="J1227" s="460">
        <v>69.745009999999994</v>
      </c>
      <c r="K1227" s="460">
        <v>6538.4967699999997</v>
      </c>
      <c r="L1227" s="459" t="s">
        <v>537</v>
      </c>
      <c r="O1227">
        <v>13.694979999999999</v>
      </c>
      <c r="P1227" t="s">
        <v>9682</v>
      </c>
    </row>
    <row r="1228" spans="1:16" ht="15" x14ac:dyDescent="0.25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5" x14ac:dyDescent="0.25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5" x14ac:dyDescent="0.25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5" x14ac:dyDescent="0.25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5" x14ac:dyDescent="0.25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5" x14ac:dyDescent="0.25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5" x14ac:dyDescent="0.25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5" x14ac:dyDescent="0.25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5" x14ac:dyDescent="0.25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5" x14ac:dyDescent="0.25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5" x14ac:dyDescent="0.25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5" x14ac:dyDescent="0.25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5" x14ac:dyDescent="0.25">
      <c r="A1240">
        <v>393220</v>
      </c>
      <c r="B1240" t="str">
        <f t="shared" si="38"/>
        <v>K-StrongLine Barnio set Big 2m without damping, 40-45mm black matt</v>
      </c>
      <c r="C1240" s="185">
        <f t="shared" si="39"/>
        <v>0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2943.1434100000001</v>
      </c>
      <c r="I1240" s="460">
        <v>105.11426</v>
      </c>
      <c r="J1240" s="460">
        <v>473.029</v>
      </c>
      <c r="K1240" s="460">
        <v>42129.674039999998</v>
      </c>
      <c r="L1240" s="459" t="s">
        <v>695</v>
      </c>
      <c r="O1240">
        <v>0</v>
      </c>
      <c r="P1240" t="s">
        <v>9683</v>
      </c>
    </row>
    <row r="1241" spans="1:16" ht="15" x14ac:dyDescent="0.25">
      <c r="A1241">
        <v>393222</v>
      </c>
      <c r="B1241" t="str">
        <f t="shared" si="38"/>
        <v>K-StrongLine Barnio set Big 2m with damping, 40-45mm black matt</v>
      </c>
      <c r="C1241" s="185">
        <f t="shared" si="39"/>
        <v>0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3335.2450399999998</v>
      </c>
      <c r="I1241" s="460">
        <v>119.11815</v>
      </c>
      <c r="J1241" s="460">
        <v>536.47627999999997</v>
      </c>
      <c r="K1241" s="460">
        <v>47742.419179999997</v>
      </c>
      <c r="L1241" s="459" t="s">
        <v>695</v>
      </c>
      <c r="O1241">
        <v>0</v>
      </c>
      <c r="P1241" t="s">
        <v>9684</v>
      </c>
    </row>
    <row r="1242" spans="1:16" ht="15" x14ac:dyDescent="0.25">
      <c r="A1242">
        <v>393224</v>
      </c>
      <c r="B1242" t="str">
        <f t="shared" si="38"/>
        <v>K-StrongLine Barnio set Big 3m without damping, 40-45mm black matt</v>
      </c>
      <c r="C1242" s="185">
        <f t="shared" si="39"/>
        <v>0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3394.7746400000001</v>
      </c>
      <c r="I1242" s="460">
        <v>121.24426</v>
      </c>
      <c r="J1242" s="460">
        <v>544.82457999999997</v>
      </c>
      <c r="K1242" s="460">
        <v>48594.55659</v>
      </c>
      <c r="L1242" s="459" t="s">
        <v>695</v>
      </c>
      <c r="O1242">
        <v>0</v>
      </c>
      <c r="P1242" t="s">
        <v>9685</v>
      </c>
    </row>
    <row r="1243" spans="1:16" ht="15" x14ac:dyDescent="0.25">
      <c r="A1243">
        <v>393226</v>
      </c>
      <c r="B1243" t="str">
        <f t="shared" si="38"/>
        <v>K-StrongLine Barnio set Big 3m with damping, 40-45mm black matt</v>
      </c>
      <c r="C1243" s="185">
        <f t="shared" si="39"/>
        <v>0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3786.8762700000002</v>
      </c>
      <c r="I1243" s="460">
        <v>135.24815000000001</v>
      </c>
      <c r="J1243" s="460">
        <v>608.27185999999995</v>
      </c>
      <c r="K1243" s="460">
        <v>54207.301729999999</v>
      </c>
      <c r="L1243" s="459" t="s">
        <v>695</v>
      </c>
      <c r="O1243">
        <v>0</v>
      </c>
      <c r="P1243" t="s">
        <v>9686</v>
      </c>
    </row>
    <row r="1244" spans="1:16" ht="15" x14ac:dyDescent="0.25">
      <c r="A1244">
        <v>393227</v>
      </c>
      <c r="B1244" t="str">
        <f t="shared" si="38"/>
        <v>K-StrongLine Barnio set Simple 2m without damping, 40-45mm black matt</v>
      </c>
      <c r="C1244" s="185">
        <f t="shared" si="39"/>
        <v>0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2167.6711500000001</v>
      </c>
      <c r="I1244" s="460">
        <v>77.418329999999997</v>
      </c>
      <c r="J1244" s="460">
        <v>347.54721999999998</v>
      </c>
      <c r="K1244" s="460">
        <v>31029.163929999999</v>
      </c>
      <c r="L1244" s="459" t="s">
        <v>695</v>
      </c>
      <c r="O1244">
        <v>0</v>
      </c>
      <c r="P1244" t="s">
        <v>9687</v>
      </c>
    </row>
    <row r="1245" spans="1:16" ht="15" x14ac:dyDescent="0.25">
      <c r="A1245">
        <v>393229</v>
      </c>
      <c r="B1245" t="str">
        <f t="shared" si="38"/>
        <v>K-StrongLine Barnio set Simple 2m with damping, 40-45mm black matt</v>
      </c>
      <c r="C1245" s="185">
        <f t="shared" si="39"/>
        <v>0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2559.7727799999998</v>
      </c>
      <c r="I1245" s="460">
        <v>91.422219999999996</v>
      </c>
      <c r="J1245" s="460">
        <v>410.99450000000002</v>
      </c>
      <c r="K1245" s="460">
        <v>36641.909070000002</v>
      </c>
      <c r="L1245" s="459" t="s">
        <v>695</v>
      </c>
      <c r="O1245">
        <v>0</v>
      </c>
      <c r="P1245" t="s">
        <v>9688</v>
      </c>
    </row>
    <row r="1246" spans="1:16" ht="15" x14ac:dyDescent="0.25">
      <c r="A1246">
        <v>393230</v>
      </c>
      <c r="B1246" t="str">
        <f t="shared" si="38"/>
        <v>K-StrongLine Barnio set Simple 3m without damping, 40-45mm black matt</v>
      </c>
      <c r="C1246" s="185">
        <f t="shared" si="39"/>
        <v>0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2619.3023800000001</v>
      </c>
      <c r="I1246" s="460">
        <v>93.548330000000007</v>
      </c>
      <c r="J1246" s="460">
        <v>419.34280000000001</v>
      </c>
      <c r="K1246" s="460">
        <v>37494.046479999997</v>
      </c>
      <c r="L1246" s="459" t="s">
        <v>695</v>
      </c>
      <c r="O1246">
        <v>0</v>
      </c>
      <c r="P1246" t="s">
        <v>9689</v>
      </c>
    </row>
    <row r="1247" spans="1:16" ht="15" x14ac:dyDescent="0.25">
      <c r="A1247">
        <v>393231</v>
      </c>
      <c r="B1247" t="str">
        <f t="shared" si="38"/>
        <v>K-StrongLine Barnio set Simple 3m with damping, 40-45mm black matt</v>
      </c>
      <c r="C1247" s="185">
        <f t="shared" si="39"/>
        <v>0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3011.4040100000002</v>
      </c>
      <c r="I1247" s="460">
        <v>107.55222000000001</v>
      </c>
      <c r="J1247" s="460">
        <v>482.79007999999999</v>
      </c>
      <c r="K1247" s="460">
        <v>43106.791620000004</v>
      </c>
      <c r="L1247" s="459" t="s">
        <v>695</v>
      </c>
      <c r="O1247">
        <v>0</v>
      </c>
      <c r="P1247" t="s">
        <v>9690</v>
      </c>
    </row>
    <row r="1248" spans="1:16" ht="15" x14ac:dyDescent="0.25">
      <c r="A1248">
        <v>393232</v>
      </c>
      <c r="B1248" t="str">
        <f t="shared" si="38"/>
        <v>K-StrongLine Barnio set Square 2m without damping, 40-45mm black matt</v>
      </c>
      <c r="C1248" s="185">
        <f t="shared" si="39"/>
        <v>0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2812.97201</v>
      </c>
      <c r="I1248" s="460">
        <v>100.46519000000001</v>
      </c>
      <c r="J1248" s="460">
        <v>451.96553</v>
      </c>
      <c r="K1248" s="460">
        <v>40266.333579999999</v>
      </c>
      <c r="L1248" s="459" t="s">
        <v>695</v>
      </c>
      <c r="O1248">
        <v>0</v>
      </c>
      <c r="P1248" t="s">
        <v>9691</v>
      </c>
    </row>
    <row r="1249" spans="1:16" ht="15" x14ac:dyDescent="0.25">
      <c r="A1249">
        <v>393233</v>
      </c>
      <c r="B1249" t="str">
        <f t="shared" si="38"/>
        <v>K-StrongLine Barnio set Square 2m with damping, 40-45mm black matt</v>
      </c>
      <c r="C1249" s="185">
        <f t="shared" si="39"/>
        <v>0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3205.0736400000001</v>
      </c>
      <c r="I1249" s="460">
        <v>114.46908000000001</v>
      </c>
      <c r="J1249" s="460">
        <v>515.41281000000004</v>
      </c>
      <c r="K1249" s="460">
        <v>45879.078719999998</v>
      </c>
      <c r="L1249" s="459" t="s">
        <v>695</v>
      </c>
      <c r="O1249">
        <v>0</v>
      </c>
      <c r="P1249" t="s">
        <v>9692</v>
      </c>
    </row>
    <row r="1250" spans="1:16" ht="15" x14ac:dyDescent="0.25">
      <c r="A1250">
        <v>393234</v>
      </c>
      <c r="B1250" t="str">
        <f t="shared" si="38"/>
        <v>K-StrongLine Barnio set Square 3m without damping, 40-45mm black matt</v>
      </c>
      <c r="C1250" s="185">
        <f t="shared" si="39"/>
        <v>0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3264.6032399999999</v>
      </c>
      <c r="I1250" s="460">
        <v>116.59519</v>
      </c>
      <c r="J1250" s="460">
        <v>523.76111000000003</v>
      </c>
      <c r="K1250" s="460">
        <v>46731.216130000001</v>
      </c>
      <c r="L1250" s="459" t="s">
        <v>695</v>
      </c>
      <c r="O1250">
        <v>0</v>
      </c>
      <c r="P1250" t="s">
        <v>9693</v>
      </c>
    </row>
    <row r="1251" spans="1:16" ht="15" x14ac:dyDescent="0.25">
      <c r="A1251">
        <v>393235</v>
      </c>
      <c r="B1251" t="str">
        <f t="shared" si="38"/>
        <v>K-StrongLine Barnio set Square 3m with damping, 40-45mm black matt</v>
      </c>
      <c r="C1251" s="185">
        <f t="shared" si="39"/>
        <v>0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3482.0847100000001</v>
      </c>
      <c r="I1251" s="460">
        <v>124.36252</v>
      </c>
      <c r="J1251" s="460">
        <v>560.23689000000002</v>
      </c>
      <c r="K1251" s="460">
        <v>49844.35817</v>
      </c>
      <c r="L1251" s="459" t="s">
        <v>695</v>
      </c>
      <c r="O1251">
        <v>0</v>
      </c>
      <c r="P1251" t="s">
        <v>9694</v>
      </c>
    </row>
    <row r="1252" spans="1:16" ht="15" x14ac:dyDescent="0.25">
      <c r="A1252">
        <v>393273</v>
      </c>
      <c r="B1252" t="str">
        <f t="shared" si="38"/>
        <v>Sliding interior fitting 1399 40kg 2x shock absorber</v>
      </c>
      <c r="C1252" s="185">
        <f t="shared" si="39"/>
        <v>29.437799999999999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846.61711000000003</v>
      </c>
      <c r="I1252" s="460">
        <v>34.116439999999997</v>
      </c>
      <c r="J1252" s="460">
        <v>154.73929000000001</v>
      </c>
      <c r="K1252" s="460">
        <v>14887.341930000001</v>
      </c>
      <c r="L1252" s="459" t="s">
        <v>538</v>
      </c>
      <c r="O1252">
        <v>29.437799999999999</v>
      </c>
      <c r="P1252" t="s">
        <v>9695</v>
      </c>
    </row>
    <row r="1253" spans="1:16" ht="15" x14ac:dyDescent="0.25">
      <c r="A1253">
        <v>393276</v>
      </c>
      <c r="B1253" t="str">
        <f t="shared" si="38"/>
        <v>Sliding interior fitting 1399/155 40kg 2x shock absorber</v>
      </c>
      <c r="C1253" s="185">
        <f t="shared" si="39"/>
        <v>54.818399999999997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1576.55108</v>
      </c>
      <c r="I1253" s="460">
        <v>63.53087</v>
      </c>
      <c r="J1253" s="460">
        <v>288.15197000000001</v>
      </c>
      <c r="K1253" s="460">
        <v>27722.86895</v>
      </c>
      <c r="L1253" s="459" t="s">
        <v>538</v>
      </c>
      <c r="O1253">
        <v>54.818399999999997</v>
      </c>
      <c r="P1253" t="s">
        <v>9696</v>
      </c>
    </row>
    <row r="1254" spans="1:16" ht="15" x14ac:dyDescent="0.25">
      <c r="A1254">
        <v>393278</v>
      </c>
      <c r="B1254" t="str">
        <f t="shared" si="38"/>
        <v>SEVROLL 02975 Maxim upper guide rail 1.8m olive</v>
      </c>
      <c r="C1254" s="185">
        <f t="shared" si="39"/>
        <v>15.773999999999999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>
        <v>469.70317</v>
      </c>
      <c r="I1254" s="460">
        <v>17.77251</v>
      </c>
      <c r="J1254" s="460">
        <v>62.997520000000002</v>
      </c>
      <c r="K1254" s="460">
        <v>6982.69</v>
      </c>
      <c r="L1254" s="459" t="s">
        <v>540</v>
      </c>
      <c r="O1254">
        <v>15.773999999999999</v>
      </c>
      <c r="P1254" t="s">
        <v>9697</v>
      </c>
    </row>
    <row r="1255" spans="1:16" ht="15" x14ac:dyDescent="0.25">
      <c r="A1255">
        <v>393279</v>
      </c>
      <c r="B1255" t="e">
        <f t="shared" si="38"/>
        <v>#N/A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5" x14ac:dyDescent="0.25">
      <c r="A1256">
        <v>393305</v>
      </c>
      <c r="B1256" t="str">
        <f t="shared" si="38"/>
        <v>Sliding interior fitting 1399/190 40kg 2x damper</v>
      </c>
      <c r="C1256" s="185">
        <f t="shared" si="39"/>
        <v>60.129300000000001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69.685839999999999</v>
      </c>
      <c r="J1256" s="460">
        <v>316.06862999999998</v>
      </c>
      <c r="K1256" s="460">
        <v>29789.55243</v>
      </c>
      <c r="L1256" s="459" t="s">
        <v>538</v>
      </c>
      <c r="O1256">
        <v>60.129300000000001</v>
      </c>
      <c r="P1256" t="s">
        <v>9698</v>
      </c>
    </row>
    <row r="1257" spans="1:16" ht="15" x14ac:dyDescent="0.25">
      <c r="A1257">
        <v>393306</v>
      </c>
      <c r="B1257" t="str">
        <f t="shared" si="38"/>
        <v>Sliding interior fitting 1399/230 40kg 2x damper</v>
      </c>
      <c r="C1257" s="185">
        <f t="shared" si="39"/>
        <v>66.286500000000004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76.821629999999999</v>
      </c>
      <c r="J1257" s="460">
        <v>348.43383999999998</v>
      </c>
      <c r="K1257" s="460">
        <v>32460.523399999998</v>
      </c>
      <c r="L1257" s="459" t="s">
        <v>538</v>
      </c>
      <c r="O1257">
        <v>66.286500000000004</v>
      </c>
      <c r="P1257" t="s">
        <v>9699</v>
      </c>
    </row>
    <row r="1258" spans="1:16" ht="15" x14ac:dyDescent="0.25">
      <c r="A1258">
        <v>393307</v>
      </c>
      <c r="B1258" t="str">
        <f t="shared" si="38"/>
        <v>Sliding interior fitting 1399/280 40kg 2x shock absorber</v>
      </c>
      <c r="C1258" s="185">
        <f t="shared" si="39"/>
        <v>73.311000000000007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>
        <v>35099.63308</v>
      </c>
      <c r="L1258" s="459" t="s">
        <v>538</v>
      </c>
      <c r="O1258">
        <v>73.311000000000007</v>
      </c>
      <c r="P1258" t="s">
        <v>9700</v>
      </c>
    </row>
    <row r="1259" spans="1:16" ht="15" x14ac:dyDescent="0.25">
      <c r="A1259">
        <v>393308</v>
      </c>
      <c r="B1259" t="str">
        <f t="shared" si="38"/>
        <v>Sliding interior fitting 1399/330 40kg 2x damper</v>
      </c>
      <c r="C1259" s="185">
        <f t="shared" si="39"/>
        <v>80.450999999999993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>
        <v>37935.216130000001</v>
      </c>
      <c r="L1259" s="459" t="s">
        <v>539</v>
      </c>
      <c r="O1259">
        <v>80.450999999999993</v>
      </c>
      <c r="P1259" t="s">
        <v>9701</v>
      </c>
    </row>
    <row r="1260" spans="1:16" ht="15" x14ac:dyDescent="0.25">
      <c r="A1260">
        <v>416531</v>
      </c>
      <c r="B1260" t="str">
        <f t="shared" si="38"/>
        <v>S-Softclose S30/S42 Slidix T60</v>
      </c>
      <c r="C1260" s="185">
        <f t="shared" si="39"/>
        <v>15.50155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>
        <v>426.608</v>
      </c>
      <c r="I1260" s="460">
        <v>17.423649999999999</v>
      </c>
      <c r="J1260" s="460">
        <v>78.900720000000007</v>
      </c>
      <c r="K1260" s="460">
        <v>7396.8322699999999</v>
      </c>
      <c r="L1260" s="459" t="s">
        <v>537</v>
      </c>
      <c r="O1260">
        <v>15.50155</v>
      </c>
      <c r="P1260" t="s">
        <v>7088</v>
      </c>
    </row>
    <row r="1261" spans="1:16" ht="15" x14ac:dyDescent="0.25">
      <c r="A1261">
        <v>416695</v>
      </c>
      <c r="B1261" t="e">
        <f t="shared" si="38"/>
        <v>#N/A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5" x14ac:dyDescent="0.25">
      <c r="A1262">
        <v>464138</v>
      </c>
      <c r="B1262" t="str">
        <f t="shared" si="38"/>
        <v>SEVROLL 05527 angle Mini 17x11mm 4.05m silver</v>
      </c>
      <c r="C1262" s="185">
        <f t="shared" si="39"/>
        <v>0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>
        <v>0</v>
      </c>
      <c r="I1262" s="460">
        <v>0</v>
      </c>
      <c r="J1262" s="460">
        <v>30.166260000000001</v>
      </c>
      <c r="K1262" s="460">
        <v>0</v>
      </c>
      <c r="L1262" s="459" t="s">
        <v>540</v>
      </c>
      <c r="O1262">
        <v>0</v>
      </c>
      <c r="P1262" t="s">
        <v>9702</v>
      </c>
    </row>
    <row r="1263" spans="1:16" ht="15" x14ac:dyDescent="0.25">
      <c r="A1263">
        <v>464295</v>
      </c>
      <c r="B1263" t="e">
        <f t="shared" si="38"/>
        <v>#N/A</v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5" x14ac:dyDescent="0.25">
      <c r="A1264">
        <v>464296</v>
      </c>
      <c r="B1264" t="str">
        <f t="shared" si="38"/>
        <v>SEVROLL 05463 complete set of fittings Fox II silver for three doors 2.35m</v>
      </c>
      <c r="C1264" s="185">
        <f t="shared" si="39"/>
        <v>2.2000000000000001E-4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9.9199999999999997E-2</v>
      </c>
      <c r="L1264" s="459" t="s">
        <v>541</v>
      </c>
      <c r="O1264">
        <v>2.2000000000000001E-4</v>
      </c>
      <c r="P1264" t="s">
        <v>9703</v>
      </c>
    </row>
    <row r="1265" spans="1:16" ht="15" x14ac:dyDescent="0.25">
      <c r="A1265">
        <v>391700</v>
      </c>
      <c r="B1265" t="str">
        <f t="shared" si="38"/>
        <v>SEVROLL 10224 Micra V fittings kit for 1 wing</v>
      </c>
      <c r="C1265" s="185">
        <f t="shared" si="39"/>
        <v>5.9619999999999997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2530.6823199999999</v>
      </c>
      <c r="L1265" s="459" t="s">
        <v>538</v>
      </c>
      <c r="O1265">
        <v>5.9619999999999997</v>
      </c>
      <c r="P1265" t="s">
        <v>9704</v>
      </c>
    </row>
    <row r="1266" spans="1:16" ht="15" x14ac:dyDescent="0.25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5" x14ac:dyDescent="0.25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5" x14ac:dyDescent="0.25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5" x14ac:dyDescent="0.25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5" x14ac:dyDescent="0.25">
      <c r="A1270">
        <v>392153</v>
      </c>
      <c r="B1270" t="str">
        <f t="shared" si="38"/>
        <v>S-S06N lower guide profile 2m light bronze</v>
      </c>
      <c r="C1270" s="185">
        <f t="shared" si="39"/>
        <v>0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>
        <v>0</v>
      </c>
      <c r="I1270" s="460">
        <v>0</v>
      </c>
      <c r="J1270" s="460">
        <v>0</v>
      </c>
      <c r="K1270" s="460">
        <v>0</v>
      </c>
      <c r="L1270" s="459" t="s">
        <v>540</v>
      </c>
      <c r="O1270">
        <v>0</v>
      </c>
      <c r="P1270" t="s">
        <v>9705</v>
      </c>
    </row>
    <row r="1271" spans="1:16" ht="15" x14ac:dyDescent="0.25">
      <c r="A1271">
        <v>392154</v>
      </c>
      <c r="B1271" t="str">
        <f t="shared" si="38"/>
        <v>S-S06N cover profile (mask) 2m light bronze</v>
      </c>
      <c r="C1271" s="185">
        <f t="shared" si="39"/>
        <v>0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>
        <v>0</v>
      </c>
      <c r="I1271" s="460">
        <v>0</v>
      </c>
      <c r="J1271" s="460">
        <v>0</v>
      </c>
      <c r="K1271" s="460">
        <v>0</v>
      </c>
      <c r="L1271" s="459" t="s">
        <v>540</v>
      </c>
      <c r="O1271">
        <v>0</v>
      </c>
      <c r="P1271" t="s">
        <v>9706</v>
      </c>
    </row>
    <row r="1272" spans="1:16" ht="15" x14ac:dyDescent="0.25">
      <c r="A1272">
        <v>392155</v>
      </c>
      <c r="B1272" t="str">
        <f t="shared" si="38"/>
        <v>S-S05 upper guide profile 2m light bronze</v>
      </c>
      <c r="C1272" s="185">
        <f t="shared" si="39"/>
        <v>0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>
        <v>0</v>
      </c>
      <c r="I1272" s="460">
        <v>0</v>
      </c>
      <c r="J1272" s="460">
        <v>0</v>
      </c>
      <c r="K1272" s="460">
        <v>0</v>
      </c>
      <c r="L1272" s="459" t="s">
        <v>540</v>
      </c>
      <c r="O1272">
        <v>0</v>
      </c>
      <c r="P1272" t="s">
        <v>9707</v>
      </c>
    </row>
    <row r="1273" spans="1:16" ht="15" x14ac:dyDescent="0.25">
      <c r="A1273">
        <v>392156</v>
      </c>
      <c r="B1273" t="str">
        <f t="shared" si="38"/>
        <v>S-S65 upper and middle profile 4/18mm 2m light bronze</v>
      </c>
      <c r="C1273" s="185">
        <f t="shared" si="39"/>
        <v>0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>
        <v>0</v>
      </c>
      <c r="I1273" s="460">
        <v>0</v>
      </c>
      <c r="J1273" s="460">
        <v>0</v>
      </c>
      <c r="K1273" s="460">
        <v>0</v>
      </c>
      <c r="L1273" s="459" t="s">
        <v>540</v>
      </c>
      <c r="O1273">
        <v>0</v>
      </c>
      <c r="P1273" t="s">
        <v>9708</v>
      </c>
    </row>
    <row r="1274" spans="1:16" ht="15" x14ac:dyDescent="0.25">
      <c r="A1274">
        <v>392157</v>
      </c>
      <c r="B1274" t="str">
        <f t="shared" si="38"/>
        <v>S-S65 lower profile 4/18mm 2m light bronze</v>
      </c>
      <c r="C1274" s="185">
        <f t="shared" si="39"/>
        <v>0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>
        <v>0</v>
      </c>
      <c r="I1274" s="460">
        <v>0</v>
      </c>
      <c r="J1274" s="460">
        <v>0</v>
      </c>
      <c r="K1274" s="460">
        <v>0</v>
      </c>
      <c r="L1274" s="459" t="s">
        <v>540</v>
      </c>
      <c r="O1274">
        <v>0</v>
      </c>
      <c r="P1274" t="s">
        <v>9709</v>
      </c>
    </row>
    <row r="1275" spans="1:16" ht="15" x14ac:dyDescent="0.25">
      <c r="A1275">
        <v>392649</v>
      </c>
      <c r="B1275" t="str">
        <f t="shared" si="38"/>
        <v>StrongLine Barnio connecting screw on the doors 30-40mm black matt</v>
      </c>
      <c r="C1275" s="185">
        <f t="shared" si="39"/>
        <v>0.59623000000000004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>
        <v>295.40762999999998</v>
      </c>
      <c r="L1275" s="459" t="s">
        <v>695</v>
      </c>
      <c r="O1275">
        <v>0.59623000000000004</v>
      </c>
      <c r="P1275" t="s">
        <v>9710</v>
      </c>
    </row>
    <row r="1276" spans="1:16" ht="15" x14ac:dyDescent="0.25">
      <c r="A1276">
        <v>392650</v>
      </c>
      <c r="B1276" t="str">
        <f t="shared" si="38"/>
        <v>StrongLine Barnio connecting screw on the doors 40-45mm black matt</v>
      </c>
      <c r="C1276" s="185">
        <f t="shared" si="39"/>
        <v>0.52742999999999995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>
        <v>261.32215000000002</v>
      </c>
      <c r="L1276" s="459" t="s">
        <v>695</v>
      </c>
      <c r="O1276">
        <v>0.52742999999999995</v>
      </c>
      <c r="P1276" t="s">
        <v>9711</v>
      </c>
    </row>
    <row r="1277" spans="1:16" ht="15" x14ac:dyDescent="0.25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5" x14ac:dyDescent="0.25">
      <c r="A1278">
        <v>320750</v>
      </c>
      <c r="B1278" t="str">
        <f t="shared" si="38"/>
        <v>WC Closer with occupied/free indicator for laminate 18 mm</v>
      </c>
      <c r="C1278" s="185">
        <f t="shared" si="39"/>
        <v>29.359680000000001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808.00800000000004</v>
      </c>
      <c r="I1278" s="460">
        <v>30.995999999999999</v>
      </c>
      <c r="J1278" s="460">
        <v>144.50549000000001</v>
      </c>
      <c r="K1278" s="460">
        <v>11805.9375</v>
      </c>
      <c r="L1278" s="459" t="s">
        <v>540</v>
      </c>
      <c r="O1278">
        <v>29.359680000000001</v>
      </c>
      <c r="P1278" t="s">
        <v>9712</v>
      </c>
    </row>
    <row r="1279" spans="1:16" ht="15" x14ac:dyDescent="0.25">
      <c r="A1279">
        <v>320753</v>
      </c>
      <c r="B1279" t="str">
        <f t="shared" si="38"/>
        <v>K-WC Rectification leg VS-U universal 18 mm</v>
      </c>
      <c r="C1279" s="185">
        <f t="shared" si="39"/>
        <v>20.13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653.17269999999996</v>
      </c>
      <c r="I1279" s="460">
        <v>25.046379999999999</v>
      </c>
      <c r="J1279" s="460">
        <v>116.62667999999999</v>
      </c>
      <c r="K1279" s="460">
        <v>9969.5377200000003</v>
      </c>
      <c r="L1279" s="459" t="s">
        <v>538</v>
      </c>
      <c r="O1279">
        <v>20.13</v>
      </c>
      <c r="P1279" t="s">
        <v>9713</v>
      </c>
    </row>
    <row r="1280" spans="1:16" ht="15" x14ac:dyDescent="0.25">
      <c r="A1280">
        <v>415648</v>
      </c>
      <c r="B1280" t="str">
        <f t="shared" si="38"/>
        <v>WC Al elox profile U side 18 mm, length 2 m</v>
      </c>
      <c r="C1280" s="185">
        <f t="shared" si="39"/>
        <v>15.246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83.451909999999998</v>
      </c>
      <c r="K1280" s="460">
        <v>7129.3541800000003</v>
      </c>
      <c r="L1280" s="459" t="s">
        <v>538</v>
      </c>
      <c r="O1280">
        <v>15.246</v>
      </c>
      <c r="P1280" t="s">
        <v>9714</v>
      </c>
    </row>
    <row r="1281" spans="1:16" ht="15" x14ac:dyDescent="0.25">
      <c r="A1281">
        <v>415751</v>
      </c>
      <c r="B1281" t="str">
        <f t="shared" si="38"/>
        <v>WC Al elox profile U side 13 mm, length 2 m</v>
      </c>
      <c r="C1281" s="185">
        <f t="shared" si="39"/>
        <v>15.246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83.451909999999998</v>
      </c>
      <c r="K1281" s="460">
        <v>7129.3541800000003</v>
      </c>
      <c r="L1281" s="459" t="s">
        <v>538</v>
      </c>
      <c r="O1281">
        <v>15.246</v>
      </c>
      <c r="P1281" t="s">
        <v>9715</v>
      </c>
    </row>
    <row r="1282" spans="1:16" ht="15" x14ac:dyDescent="0.25">
      <c r="A1282">
        <v>415752</v>
      </c>
      <c r="B1282" t="str">
        <f t="shared" si="38"/>
        <v>WC Al elox profile U side 25 mm, length 2 m</v>
      </c>
      <c r="C1282" s="185">
        <f t="shared" si="39"/>
        <v>15.246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83.451909999999998</v>
      </c>
      <c r="K1282" s="460">
        <v>7129.3541800000003</v>
      </c>
      <c r="L1282" s="459" t="s">
        <v>538</v>
      </c>
      <c r="O1282">
        <v>15.246</v>
      </c>
      <c r="P1282" t="s">
        <v>9716</v>
      </c>
    </row>
    <row r="1283" spans="1:16" ht="15" x14ac:dyDescent="0.25">
      <c r="A1283">
        <v>416530</v>
      </c>
      <c r="B1283" t="str">
        <f t="shared" si="38"/>
        <v>S-Softclose S30/S42 Slidix T40</v>
      </c>
      <c r="C1283" s="185">
        <f t="shared" si="39"/>
        <v>15.50155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426.608</v>
      </c>
      <c r="I1283" s="460">
        <v>17.423649999999999</v>
      </c>
      <c r="J1283" s="460">
        <v>78.900720000000007</v>
      </c>
      <c r="K1283" s="460">
        <v>7396.8322699999999</v>
      </c>
      <c r="L1283" s="459" t="s">
        <v>537</v>
      </c>
      <c r="O1283">
        <v>15.50155</v>
      </c>
      <c r="P1283" t="s">
        <v>7132</v>
      </c>
    </row>
    <row r="1284" spans="1:16" ht="15" x14ac:dyDescent="0.25">
      <c r="A1284">
        <v>144095</v>
      </c>
      <c r="B1284" t="str">
        <f t="shared" ref="B1284:B1347" si="40">IF($A$2=1,D1284,IF($A$2=2,F1284,IF($A$2=3,G1284,IF($A$2=4,E1284,IF($A$2&gt;4,P1284,"zadat jazyk")))))</f>
        <v>S-set fitting S80</v>
      </c>
      <c r="C1284" s="185">
        <f t="shared" ref="C1284:C1347" si="41">IF($A$2=1,H1284,IF($A$2=2,I1284,IF($A$2=3,J1284,IF($A$2=4,K1284,IF($A$2&gt;4,O1284,"zadat jazyk")))))</f>
        <v>21.62059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>
        <v>595.50400000000002</v>
      </c>
      <c r="I1284" s="460">
        <v>24.321770000000001</v>
      </c>
      <c r="J1284" s="460">
        <v>110.13785</v>
      </c>
      <c r="K1284" s="460">
        <v>10325.27096</v>
      </c>
      <c r="L1284" s="459" t="s">
        <v>537</v>
      </c>
      <c r="O1284">
        <v>21.62059</v>
      </c>
      <c r="P1284" t="s">
        <v>9717</v>
      </c>
    </row>
    <row r="1285" spans="1:16" ht="15" x14ac:dyDescent="0.25">
      <c r="A1285">
        <v>144096</v>
      </c>
      <c r="B1285" t="str">
        <f t="shared" si="40"/>
        <v>S-S40/80 upper rail aluminum 2m</v>
      </c>
      <c r="C1285" s="185">
        <f t="shared" si="41"/>
        <v>0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>
        <v>0</v>
      </c>
      <c r="I1285" s="460">
        <v>0</v>
      </c>
      <c r="J1285" s="460">
        <v>0</v>
      </c>
      <c r="K1285" s="460">
        <v>0</v>
      </c>
      <c r="L1285" s="459" t="s">
        <v>540</v>
      </c>
      <c r="O1285">
        <v>0</v>
      </c>
      <c r="P1285" t="s">
        <v>9718</v>
      </c>
    </row>
    <row r="1286" spans="1:16" ht="15" x14ac:dyDescent="0.25">
      <c r="A1286">
        <v>352014</v>
      </c>
      <c r="B1286" t="str">
        <f t="shared" si="40"/>
        <v>HAWA 053.3389.071 Frontino 20 H OS FS type OS1 1200-1399mm</v>
      </c>
      <c r="C1286" s="185">
        <f t="shared" si="41"/>
        <v>958.01368000000002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>
        <v>26893.022990000001</v>
      </c>
      <c r="I1286" s="460">
        <v>979.89806999999996</v>
      </c>
      <c r="J1286" s="460">
        <v>3999.31457</v>
      </c>
      <c r="K1286" s="460">
        <v>450634.39062999998</v>
      </c>
      <c r="L1286" s="459" t="s">
        <v>539</v>
      </c>
      <c r="O1286">
        <v>958.01368000000002</v>
      </c>
      <c r="P1286" t="s">
        <v>9719</v>
      </c>
    </row>
    <row r="1287" spans="1:16" ht="15" x14ac:dyDescent="0.25">
      <c r="A1287">
        <v>352015</v>
      </c>
      <c r="B1287" t="str">
        <f t="shared" si="40"/>
        <v>HAWA 053.3389.072 Frontino 20 H OS FS type OS2 1400-1599mm</v>
      </c>
      <c r="C1287" s="185">
        <f t="shared" si="41"/>
        <v>974.46756000000005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>
        <v>27356.117200000001</v>
      </c>
      <c r="I1287" s="460">
        <v>996.77178000000004</v>
      </c>
      <c r="J1287" s="460">
        <v>4068.1822299999999</v>
      </c>
      <c r="K1287" s="460">
        <v>458394.25400000002</v>
      </c>
      <c r="L1287" s="459" t="s">
        <v>539</v>
      </c>
      <c r="O1287">
        <v>974.46756000000005</v>
      </c>
      <c r="P1287" t="s">
        <v>9720</v>
      </c>
    </row>
    <row r="1288" spans="1:16" ht="15" x14ac:dyDescent="0.25">
      <c r="A1288">
        <v>352016</v>
      </c>
      <c r="B1288" t="str">
        <f t="shared" si="40"/>
        <v>HAWA 053.3389.073 Frontino 20 H OS FS type OS3 1600-1799mm</v>
      </c>
      <c r="C1288" s="185">
        <f t="shared" si="41"/>
        <v>990.77959999999996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>
        <v>27815.85569</v>
      </c>
      <c r="I1288" s="460">
        <v>1013.52323</v>
      </c>
      <c r="J1288" s="460">
        <v>4136.5508600000003</v>
      </c>
      <c r="K1288" s="460">
        <v>466097.88678</v>
      </c>
      <c r="L1288" s="459" t="s">
        <v>539</v>
      </c>
      <c r="O1288">
        <v>990.77959999999996</v>
      </c>
      <c r="P1288" t="s">
        <v>9721</v>
      </c>
    </row>
    <row r="1289" spans="1:16" ht="15" x14ac:dyDescent="0.25">
      <c r="A1289">
        <v>352017</v>
      </c>
      <c r="B1289" t="str">
        <f t="shared" si="40"/>
        <v>HAWA 053.3389.074 Frontino 20 H OS FS type OS4 1800-1999mm</v>
      </c>
      <c r="C1289" s="185">
        <f t="shared" si="41"/>
        <v>1039.4320700000001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>
        <v>29181.648079999999</v>
      </c>
      <c r="I1289" s="460">
        <v>1063.28844</v>
      </c>
      <c r="J1289" s="460">
        <v>4339.6605399999999</v>
      </c>
      <c r="K1289" s="460">
        <v>488983.86096999998</v>
      </c>
      <c r="L1289" s="459" t="s">
        <v>539</v>
      </c>
      <c r="O1289">
        <v>1039.4320700000001</v>
      </c>
      <c r="P1289" t="s">
        <v>9722</v>
      </c>
    </row>
    <row r="1290" spans="1:16" ht="15" x14ac:dyDescent="0.25">
      <c r="A1290">
        <v>352018</v>
      </c>
      <c r="B1290" t="str">
        <f t="shared" si="40"/>
        <v>HAWA 053.3389.075 Frontino 20 H OS FS type OS5 2000-2199mm</v>
      </c>
      <c r="C1290" s="185">
        <f t="shared" si="41"/>
        <v>1055.7441100000001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>
        <v>29641.386559999999</v>
      </c>
      <c r="I1290" s="460">
        <v>1080.03988</v>
      </c>
      <c r="J1290" s="460">
        <v>4408.0291399999996</v>
      </c>
      <c r="K1290" s="460">
        <v>496687.49338</v>
      </c>
      <c r="L1290" s="459" t="s">
        <v>539</v>
      </c>
      <c r="O1290">
        <v>1055.7441100000001</v>
      </c>
      <c r="P1290" t="s">
        <v>9723</v>
      </c>
    </row>
    <row r="1291" spans="1:16" ht="15" x14ac:dyDescent="0.25">
      <c r="A1291">
        <v>352019</v>
      </c>
      <c r="B1291" t="str">
        <f t="shared" si="40"/>
        <v>HAWA 053.3389.076 Frontino 20 H OS FS type OS6 2200-2400mm</v>
      </c>
      <c r="C1291" s="185">
        <f t="shared" si="41"/>
        <v>1071.9143200000001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>
        <v>30094.413530000002</v>
      </c>
      <c r="I1291" s="460">
        <v>1096.5467699999999</v>
      </c>
      <c r="J1291" s="460">
        <v>4475.3996900000002</v>
      </c>
      <c r="K1291" s="460">
        <v>504278.66428000003</v>
      </c>
      <c r="L1291" s="459" t="s">
        <v>539</v>
      </c>
      <c r="O1291">
        <v>1071.9143200000001</v>
      </c>
      <c r="P1291" t="s">
        <v>9724</v>
      </c>
    </row>
    <row r="1292" spans="1:16" ht="15" x14ac:dyDescent="0.25">
      <c r="A1292">
        <v>352021</v>
      </c>
      <c r="B1292" t="str">
        <f t="shared" si="40"/>
        <v>HAWA 053.3390.071 Frontino 20 H FS type S1 1200-1399mm</v>
      </c>
      <c r="C1292" s="185">
        <f t="shared" si="41"/>
        <v>958.01368000000002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>
        <v>26893.022990000001</v>
      </c>
      <c r="I1292" s="460">
        <v>979.89806999999996</v>
      </c>
      <c r="J1292" s="460">
        <v>3999.31457</v>
      </c>
      <c r="K1292" s="460">
        <v>450634.39062999998</v>
      </c>
      <c r="L1292" s="459" t="s">
        <v>539</v>
      </c>
      <c r="O1292">
        <v>958.01368000000002</v>
      </c>
      <c r="P1292" t="s">
        <v>9725</v>
      </c>
    </row>
    <row r="1293" spans="1:16" ht="15" x14ac:dyDescent="0.25">
      <c r="A1293">
        <v>352022</v>
      </c>
      <c r="B1293" t="str">
        <f t="shared" si="40"/>
        <v>HAWA 053.3390.072 Frontino 20 H FS type S2 1400-1599mm</v>
      </c>
      <c r="C1293" s="185">
        <f t="shared" si="41"/>
        <v>974.46756000000005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>
        <v>27356.117200000001</v>
      </c>
      <c r="I1293" s="460">
        <v>996.77178000000004</v>
      </c>
      <c r="J1293" s="460">
        <v>4068.1822299999999</v>
      </c>
      <c r="K1293" s="460">
        <v>458394.25400000002</v>
      </c>
      <c r="L1293" s="459" t="s">
        <v>539</v>
      </c>
      <c r="O1293">
        <v>974.46756000000005</v>
      </c>
      <c r="P1293" t="s">
        <v>9726</v>
      </c>
    </row>
    <row r="1294" spans="1:16" ht="15" x14ac:dyDescent="0.25">
      <c r="A1294">
        <v>352025</v>
      </c>
      <c r="B1294" t="str">
        <f t="shared" si="40"/>
        <v>HAWA 053.3390.075 Frontino 20 H FS type S5 2000-2199mm</v>
      </c>
      <c r="C1294" s="185">
        <f t="shared" si="41"/>
        <v>1055.7441100000001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>
        <v>29641.386559999999</v>
      </c>
      <c r="I1294" s="460">
        <v>1080.03988</v>
      </c>
      <c r="J1294" s="460">
        <v>4408.0291399999996</v>
      </c>
      <c r="K1294" s="460">
        <v>496687.49338</v>
      </c>
      <c r="L1294" s="459" t="s">
        <v>539</v>
      </c>
      <c r="O1294">
        <v>1055.7441100000001</v>
      </c>
      <c r="P1294" t="s">
        <v>9727</v>
      </c>
    </row>
    <row r="1295" spans="1:16" ht="15" x14ac:dyDescent="0.25">
      <c r="A1295">
        <v>352026</v>
      </c>
      <c r="B1295" t="str">
        <f t="shared" si="40"/>
        <v>HAWA 053.3390.076 Frontino 20 H FS type S6 2200-2400mm</v>
      </c>
      <c r="C1295" s="185">
        <f t="shared" si="41"/>
        <v>1071.9143200000001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>
        <v>30094.413530000002</v>
      </c>
      <c r="I1295" s="460">
        <v>1096.5467699999999</v>
      </c>
      <c r="J1295" s="460">
        <v>4475.3996900000002</v>
      </c>
      <c r="K1295" s="460">
        <v>504278.66428000003</v>
      </c>
      <c r="L1295" s="459" t="s">
        <v>539</v>
      </c>
      <c r="O1295">
        <v>1071.9143200000001</v>
      </c>
      <c r="P1295" t="s">
        <v>9728</v>
      </c>
    </row>
    <row r="1296" spans="1:16" ht="15" x14ac:dyDescent="0.25">
      <c r="A1296">
        <v>352029</v>
      </c>
      <c r="B1296" t="str">
        <f t="shared" si="40"/>
        <v>HAWA 053.3320.071 Frontino 40 H FS type S 1200-1799mm fitting set</v>
      </c>
      <c r="C1296" s="185">
        <f t="shared" si="41"/>
        <v>866.38251000000002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>
        <v>24325.870159999999</v>
      </c>
      <c r="I1296" s="460">
        <v>886.35901000000001</v>
      </c>
      <c r="J1296" s="460">
        <v>3617.5482200000001</v>
      </c>
      <c r="K1296" s="460">
        <v>407617.75624999998</v>
      </c>
      <c r="L1296" s="459" t="s">
        <v>539</v>
      </c>
      <c r="O1296">
        <v>866.38251000000002</v>
      </c>
      <c r="P1296" t="s">
        <v>9729</v>
      </c>
    </row>
    <row r="1297" spans="1:16" ht="15" x14ac:dyDescent="0.25">
      <c r="A1297">
        <v>352030</v>
      </c>
      <c r="B1297" t="str">
        <f t="shared" si="40"/>
        <v>HAWA 053.3320.072 Frontino 40 H FS type M 1800-2199mm fitting set</v>
      </c>
      <c r="C1297" s="185">
        <f t="shared" si="41"/>
        <v>880.42503999999997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24718.493539999999</v>
      </c>
      <c r="I1297" s="460">
        <v>900.66497000000004</v>
      </c>
      <c r="J1297" s="460">
        <v>3675.9360099999999</v>
      </c>
      <c r="K1297" s="460">
        <v>414196.77075000003</v>
      </c>
      <c r="L1297" s="459" t="s">
        <v>539</v>
      </c>
      <c r="O1297">
        <v>880.42503999999997</v>
      </c>
      <c r="P1297" t="s">
        <v>9730</v>
      </c>
    </row>
    <row r="1298" spans="1:16" ht="15" x14ac:dyDescent="0.25">
      <c r="A1298">
        <v>352031</v>
      </c>
      <c r="B1298" t="str">
        <f t="shared" si="40"/>
        <v>HAWA 053.3320.073 Frontino 40 H FS type L 2200-2400mm fittings set</v>
      </c>
      <c r="C1298" s="185">
        <f t="shared" si="41"/>
        <v>850.25437999999997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>
        <v>25114.472659999999</v>
      </c>
      <c r="I1298" s="460">
        <v>915.09324000000004</v>
      </c>
      <c r="J1298" s="460">
        <v>3734.8228399999998</v>
      </c>
      <c r="K1298" s="460">
        <v>404039.07361000002</v>
      </c>
      <c r="L1298" s="459" t="s">
        <v>539</v>
      </c>
      <c r="O1298">
        <v>850.25437999999997</v>
      </c>
      <c r="P1298" t="s">
        <v>9731</v>
      </c>
    </row>
    <row r="1299" spans="1:16" ht="15" x14ac:dyDescent="0.25">
      <c r="A1299">
        <v>352032</v>
      </c>
      <c r="B1299" t="str">
        <f t="shared" si="40"/>
        <v>HAWA 053.3321.180 Frontino 40 Type S 1200-1799mm guide set</v>
      </c>
      <c r="C1299" s="185">
        <f t="shared" si="41"/>
        <v>278.96863999999999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>
        <v>8241.7350200000001</v>
      </c>
      <c r="I1299" s="460">
        <v>300.30317000000002</v>
      </c>
      <c r="J1299" s="460">
        <v>1225.6447000000001</v>
      </c>
      <c r="K1299" s="460">
        <v>132565.30465999999</v>
      </c>
      <c r="L1299" s="459" t="s">
        <v>539</v>
      </c>
      <c r="O1299">
        <v>278.96863999999999</v>
      </c>
      <c r="P1299" t="s">
        <v>9732</v>
      </c>
    </row>
    <row r="1300" spans="1:16" ht="15" x14ac:dyDescent="0.25">
      <c r="A1300">
        <v>352033</v>
      </c>
      <c r="B1300" t="str">
        <f t="shared" si="40"/>
        <v>HAWA 053.3321.220 Frontino 40 Type M 1800-2199mm guide set</v>
      </c>
      <c r="C1300" s="185">
        <f t="shared" si="41"/>
        <v>335.31896999999998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9412.8936099999992</v>
      </c>
      <c r="I1300" s="460">
        <v>342.97654999999997</v>
      </c>
      <c r="J1300" s="460">
        <v>1399.8100099999999</v>
      </c>
      <c r="K1300" s="460">
        <v>157727.65969</v>
      </c>
      <c r="L1300" s="459" t="s">
        <v>539</v>
      </c>
      <c r="O1300">
        <v>335.31896999999998</v>
      </c>
      <c r="P1300" t="s">
        <v>9733</v>
      </c>
    </row>
    <row r="1301" spans="1:16" ht="15" x14ac:dyDescent="0.25">
      <c r="A1301">
        <v>352034</v>
      </c>
      <c r="B1301" t="str">
        <f t="shared" si="40"/>
        <v>HAWA 053.3321.240 Frontino 40 Type L 2200-2400mm guide set</v>
      </c>
      <c r="C1301" s="185">
        <f t="shared" si="41"/>
        <v>332.22752000000003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>
        <v>9812.2284899999995</v>
      </c>
      <c r="I1301" s="460">
        <v>357.52708000000001</v>
      </c>
      <c r="J1301" s="460">
        <v>1459.19588</v>
      </c>
      <c r="K1301" s="460">
        <v>157873.80942999999</v>
      </c>
      <c r="L1301" s="459" t="s">
        <v>539</v>
      </c>
      <c r="O1301">
        <v>332.22752000000003</v>
      </c>
      <c r="P1301" t="s">
        <v>9734</v>
      </c>
    </row>
    <row r="1302" spans="1:16" ht="15" x14ac:dyDescent="0.25">
      <c r="A1302">
        <v>227762</v>
      </c>
      <c r="B1302" t="str">
        <f t="shared" si="40"/>
        <v>IC-bottom cover strip 10mm 3m silver</v>
      </c>
      <c r="C1302" s="185">
        <f t="shared" si="41"/>
        <v>0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>
        <v>650.125</v>
      </c>
      <c r="I1302" s="460">
        <v>15.56329</v>
      </c>
      <c r="J1302" s="460">
        <v>85.823059999999998</v>
      </c>
      <c r="K1302" s="460">
        <v>13086.38709</v>
      </c>
      <c r="L1302" s="459" t="s">
        <v>539</v>
      </c>
      <c r="O1302">
        <v>0</v>
      </c>
      <c r="P1302" t="s">
        <v>9735</v>
      </c>
    </row>
    <row r="1303" spans="1:16" ht="15" x14ac:dyDescent="0.25">
      <c r="A1303">
        <v>227765</v>
      </c>
      <c r="B1303" t="str">
        <f t="shared" si="40"/>
        <v>IC-connecting H profile 10mm 3m  silver</v>
      </c>
      <c r="C1303" s="185">
        <f t="shared" si="41"/>
        <v>0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>
        <v>252.875</v>
      </c>
      <c r="I1303" s="460">
        <v>6.0618600000000002</v>
      </c>
      <c r="J1303" s="460">
        <v>33.427799999999998</v>
      </c>
      <c r="K1303" s="460">
        <v>5090.1290399999998</v>
      </c>
      <c r="L1303" s="459" t="s">
        <v>539</v>
      </c>
      <c r="O1303">
        <v>0</v>
      </c>
      <c r="P1303" t="s">
        <v>9736</v>
      </c>
    </row>
    <row r="1304" spans="1:16" ht="15" x14ac:dyDescent="0.25">
      <c r="A1304">
        <v>227803</v>
      </c>
      <c r="B1304" t="str">
        <f t="shared" si="40"/>
        <v>IC-handle profile Harmony 10mm 2,7m champagne</v>
      </c>
      <c r="C1304" s="185">
        <f t="shared" si="41"/>
        <v>0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>
        <v>582.75</v>
      </c>
      <c r="I1304" s="460">
        <v>13.96269</v>
      </c>
      <c r="J1304" s="460">
        <v>76.996619999999993</v>
      </c>
      <c r="K1304" s="460">
        <v>11730.19355</v>
      </c>
      <c r="L1304" s="459" t="s">
        <v>539</v>
      </c>
      <c r="O1304">
        <v>0</v>
      </c>
      <c r="P1304" t="s">
        <v>9737</v>
      </c>
    </row>
    <row r="1305" spans="1:16" ht="15" x14ac:dyDescent="0.25">
      <c r="A1305">
        <v>227804</v>
      </c>
      <c r="B1305" t="str">
        <f t="shared" si="40"/>
        <v>IC-top guide bar 10mm 2m champagne</v>
      </c>
      <c r="C1305" s="185">
        <f t="shared" si="41"/>
        <v>0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>
        <v>234.5</v>
      </c>
      <c r="I1305" s="460">
        <v>5.6191399999999998</v>
      </c>
      <c r="J1305" s="460">
        <v>30.986440000000002</v>
      </c>
      <c r="K1305" s="460">
        <v>4720.2580699999999</v>
      </c>
      <c r="L1305" s="459" t="s">
        <v>539</v>
      </c>
      <c r="O1305">
        <v>0</v>
      </c>
      <c r="P1305" t="s">
        <v>9738</v>
      </c>
    </row>
    <row r="1306" spans="1:16" ht="15" x14ac:dyDescent="0.25">
      <c r="A1306">
        <v>227805</v>
      </c>
      <c r="B1306" t="str">
        <f t="shared" si="40"/>
        <v>IC-upper guide rail 10mm 3m champagne</v>
      </c>
      <c r="C1306" s="185">
        <f t="shared" si="41"/>
        <v>0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>
        <v>345.625</v>
      </c>
      <c r="I1306" s="460">
        <v>8.2754499999999993</v>
      </c>
      <c r="J1306" s="460">
        <v>45.63458</v>
      </c>
      <c r="K1306" s="460">
        <v>6957.0967799999999</v>
      </c>
      <c r="L1306" s="459" t="s">
        <v>539</v>
      </c>
      <c r="O1306">
        <v>0</v>
      </c>
      <c r="P1306" t="s">
        <v>9739</v>
      </c>
    </row>
    <row r="1307" spans="1:16" ht="15" x14ac:dyDescent="0.25">
      <c r="A1307">
        <v>227806</v>
      </c>
      <c r="B1307" t="str">
        <f t="shared" si="40"/>
        <v>IC-top guide rail 10mm 5m champagne</v>
      </c>
      <c r="C1307" s="185">
        <f t="shared" si="41"/>
        <v>0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>
        <v>525</v>
      </c>
      <c r="I1307" s="460">
        <v>12.566420000000001</v>
      </c>
      <c r="J1307" s="460">
        <v>69.296959999999999</v>
      </c>
      <c r="K1307" s="460">
        <v>10567.74195</v>
      </c>
      <c r="L1307" s="459" t="s">
        <v>539</v>
      </c>
      <c r="O1307">
        <v>0</v>
      </c>
      <c r="P1307" t="s">
        <v>9740</v>
      </c>
    </row>
    <row r="1308" spans="1:16" ht="15" x14ac:dyDescent="0.25">
      <c r="A1308">
        <v>227807</v>
      </c>
      <c r="B1308" t="str">
        <f t="shared" si="40"/>
        <v>IC-bottom cover strip 10mm 2m champagne</v>
      </c>
      <c r="C1308" s="185">
        <f t="shared" si="41"/>
        <v>0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>
        <v>487.375</v>
      </c>
      <c r="I1308" s="460">
        <v>11.68098</v>
      </c>
      <c r="J1308" s="460">
        <v>64.414240000000007</v>
      </c>
      <c r="K1308" s="460">
        <v>9810.3870900000002</v>
      </c>
      <c r="L1308" s="459" t="s">
        <v>539</v>
      </c>
      <c r="O1308">
        <v>0</v>
      </c>
      <c r="P1308" t="s">
        <v>9741</v>
      </c>
    </row>
    <row r="1309" spans="1:16" ht="15" x14ac:dyDescent="0.25">
      <c r="A1309">
        <v>227808</v>
      </c>
      <c r="B1309" t="str">
        <f t="shared" si="40"/>
        <v>IC-bottom cover bar 10mm 3m champagne</v>
      </c>
      <c r="C1309" s="185">
        <f t="shared" si="41"/>
        <v>0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>
        <v>718.375</v>
      </c>
      <c r="I1309" s="460">
        <v>17.197929999999999</v>
      </c>
      <c r="J1309" s="460">
        <v>94.837280000000007</v>
      </c>
      <c r="K1309" s="460">
        <v>14460.19355</v>
      </c>
      <c r="L1309" s="459" t="s">
        <v>539</v>
      </c>
      <c r="O1309">
        <v>0</v>
      </c>
      <c r="P1309" t="s">
        <v>9742</v>
      </c>
    </row>
    <row r="1310" spans="1:16" ht="15" x14ac:dyDescent="0.25">
      <c r="A1310">
        <v>227809</v>
      </c>
      <c r="B1310" t="str">
        <f t="shared" si="40"/>
        <v>IC-bottom cover strip 10mm 5m champagne</v>
      </c>
      <c r="C1310" s="185">
        <f t="shared" si="41"/>
        <v>0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>
        <v>1087.625</v>
      </c>
      <c r="I1310" s="460">
        <v>26.052330000000001</v>
      </c>
      <c r="J1310" s="460">
        <v>143.6644</v>
      </c>
      <c r="K1310" s="460">
        <v>21892.83871</v>
      </c>
      <c r="L1310" s="459" t="s">
        <v>539</v>
      </c>
      <c r="O1310">
        <v>0</v>
      </c>
      <c r="P1310" t="s">
        <v>9743</v>
      </c>
    </row>
    <row r="1311" spans="1:16" ht="15" x14ac:dyDescent="0.25">
      <c r="A1311">
        <v>227811</v>
      </c>
      <c r="B1311" t="str">
        <f t="shared" si="40"/>
        <v>IC-connecting H profile 10mm 3m champagne</v>
      </c>
      <c r="C1311" s="185">
        <f t="shared" si="41"/>
        <v>0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>
        <v>280</v>
      </c>
      <c r="I1311" s="460">
        <v>6.7088999999999999</v>
      </c>
      <c r="J1311" s="460">
        <v>36.995939999999997</v>
      </c>
      <c r="K1311" s="460">
        <v>5636.1290399999998</v>
      </c>
      <c r="L1311" s="459" t="s">
        <v>539</v>
      </c>
      <c r="O1311">
        <v>0</v>
      </c>
      <c r="P1311" t="s">
        <v>9744</v>
      </c>
    </row>
    <row r="1312" spans="1:16" ht="15" x14ac:dyDescent="0.25">
      <c r="A1312">
        <v>227812</v>
      </c>
      <c r="B1312" t="str">
        <f t="shared" si="40"/>
        <v>IC-connecting H profile 10mm 5m champagne</v>
      </c>
      <c r="C1312" s="185">
        <f t="shared" si="41"/>
        <v>0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>
        <v>425.25</v>
      </c>
      <c r="I1312" s="460">
        <v>10.182539999999999</v>
      </c>
      <c r="J1312" s="460">
        <v>56.151179999999997</v>
      </c>
      <c r="K1312" s="460">
        <v>8559.8709600000002</v>
      </c>
      <c r="L1312" s="459" t="s">
        <v>539</v>
      </c>
      <c r="O1312">
        <v>0</v>
      </c>
      <c r="P1312" t="s">
        <v>9745</v>
      </c>
    </row>
    <row r="1313" spans="1:16" ht="15" x14ac:dyDescent="0.25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5" x14ac:dyDescent="0.25">
      <c r="A1314">
        <v>304699</v>
      </c>
      <c r="B1314" t="str">
        <f t="shared" si="40"/>
        <v>S-doubleside silencer Slidix Centro T40 S55/S60/S65</v>
      </c>
      <c r="C1314" s="185">
        <f t="shared" si="41"/>
        <v>61.015500000000003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>
        <v>1680.2239999999999</v>
      </c>
      <c r="I1314" s="460">
        <v>68.624229999999997</v>
      </c>
      <c r="J1314" s="460">
        <v>310.75572</v>
      </c>
      <c r="K1314" s="460">
        <v>29132.916130000001</v>
      </c>
      <c r="L1314" s="459" t="s">
        <v>537</v>
      </c>
      <c r="O1314">
        <v>61.015500000000003</v>
      </c>
      <c r="P1314" t="s">
        <v>9746</v>
      </c>
    </row>
    <row r="1315" spans="1:16" ht="15" x14ac:dyDescent="0.25">
      <c r="A1315">
        <v>304747</v>
      </c>
      <c r="B1315" t="str">
        <f t="shared" si="40"/>
        <v>S-profile S11 light bronze 2.7m</v>
      </c>
      <c r="C1315" s="185">
        <f t="shared" si="41"/>
        <v>0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>
        <v>0</v>
      </c>
      <c r="I1315" s="460">
        <v>0</v>
      </c>
      <c r="J1315" s="460">
        <v>0</v>
      </c>
      <c r="K1315" s="460">
        <v>0</v>
      </c>
      <c r="L1315" s="459" t="s">
        <v>540</v>
      </c>
      <c r="O1315">
        <v>0</v>
      </c>
      <c r="P1315" t="s">
        <v>9747</v>
      </c>
    </row>
    <row r="1316" spans="1:16" ht="15" x14ac:dyDescent="0.25">
      <c r="A1316">
        <v>304748</v>
      </c>
      <c r="B1316" t="str">
        <f t="shared" si="40"/>
        <v>S-S05 upper guide profile light bronze 3m</v>
      </c>
      <c r="C1316" s="185">
        <f t="shared" si="41"/>
        <v>0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>
        <v>0</v>
      </c>
      <c r="I1316" s="460">
        <v>0</v>
      </c>
      <c r="J1316" s="460">
        <v>0</v>
      </c>
      <c r="K1316" s="460">
        <v>0</v>
      </c>
      <c r="L1316" s="459" t="s">
        <v>540</v>
      </c>
      <c r="O1316">
        <v>0</v>
      </c>
      <c r="P1316" t="s">
        <v>9748</v>
      </c>
    </row>
    <row r="1317" spans="1:16" ht="15" x14ac:dyDescent="0.25">
      <c r="A1317">
        <v>304788</v>
      </c>
      <c r="B1317" t="str">
        <f t="shared" si="40"/>
        <v>S-S06NN lower guide profile 3m light bronze</v>
      </c>
      <c r="C1317" s="185">
        <f t="shared" si="41"/>
        <v>0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>
        <v>0</v>
      </c>
      <c r="I1317" s="460">
        <v>0</v>
      </c>
      <c r="J1317" s="460">
        <v>0</v>
      </c>
      <c r="K1317" s="460">
        <v>0</v>
      </c>
      <c r="L1317" s="459" t="s">
        <v>540</v>
      </c>
      <c r="O1317">
        <v>0</v>
      </c>
      <c r="P1317" t="s">
        <v>9749</v>
      </c>
    </row>
    <row r="1318" spans="1:16" ht="15" x14ac:dyDescent="0.25">
      <c r="A1318">
        <v>304789</v>
      </c>
      <c r="B1318" t="str">
        <f t="shared" si="40"/>
        <v>S-S65 top and middle profile 3.5m light bronze</v>
      </c>
      <c r="C1318" s="185">
        <f t="shared" si="41"/>
        <v>0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>
        <v>0</v>
      </c>
      <c r="I1318" s="460">
        <v>0</v>
      </c>
      <c r="J1318" s="460">
        <v>0</v>
      </c>
      <c r="K1318" s="460">
        <v>0</v>
      </c>
      <c r="L1318" s="459" t="s">
        <v>540</v>
      </c>
      <c r="O1318">
        <v>0</v>
      </c>
      <c r="P1318" t="s">
        <v>9750</v>
      </c>
    </row>
    <row r="1319" spans="1:16" ht="15" x14ac:dyDescent="0.25">
      <c r="A1319">
        <v>304790</v>
      </c>
      <c r="B1319" t="str">
        <f t="shared" si="40"/>
        <v>S-S65 lower profile 4/18mm 3.5m light bronze</v>
      </c>
      <c r="C1319" s="185">
        <f t="shared" si="41"/>
        <v>0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>
        <v>0</v>
      </c>
      <c r="I1319" s="460">
        <v>0</v>
      </c>
      <c r="J1319" s="460">
        <v>0</v>
      </c>
      <c r="K1319" s="460">
        <v>0</v>
      </c>
      <c r="L1319" s="459" t="s">
        <v>540</v>
      </c>
      <c r="O1319">
        <v>0</v>
      </c>
      <c r="P1319" t="s">
        <v>9751</v>
      </c>
    </row>
    <row r="1320" spans="1:16" ht="15" x14ac:dyDescent="0.25">
      <c r="A1320">
        <v>304792</v>
      </c>
      <c r="B1320" t="str">
        <f t="shared" si="40"/>
        <v>S-S06N cover profile mask 3m light bronze</v>
      </c>
      <c r="C1320" s="185">
        <f t="shared" si="41"/>
        <v>0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>
        <v>0</v>
      </c>
      <c r="I1320" s="460">
        <v>0</v>
      </c>
      <c r="J1320" s="460">
        <v>0</v>
      </c>
      <c r="K1320" s="460">
        <v>0</v>
      </c>
      <c r="L1320" s="459" t="s">
        <v>540</v>
      </c>
      <c r="O1320">
        <v>0</v>
      </c>
      <c r="P1320" t="s">
        <v>9752</v>
      </c>
    </row>
    <row r="1321" spans="1:16" ht="15" x14ac:dyDescent="0.25">
      <c r="A1321">
        <v>305487</v>
      </c>
      <c r="B1321" t="str">
        <f t="shared" si="40"/>
        <v>S-S45-upper guide profile 3m silver</v>
      </c>
      <c r="C1321" s="185">
        <f t="shared" si="41"/>
        <v>0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>
        <v>0</v>
      </c>
      <c r="I1321" s="460">
        <v>0</v>
      </c>
      <c r="J1321" s="460">
        <v>0</v>
      </c>
      <c r="K1321" s="460">
        <v>0</v>
      </c>
      <c r="L1321" s="459" t="s">
        <v>540</v>
      </c>
      <c r="O1321">
        <v>0</v>
      </c>
      <c r="P1321" t="s">
        <v>9753</v>
      </c>
    </row>
    <row r="1322" spans="1:16" ht="15" x14ac:dyDescent="0.25">
      <c r="A1322">
        <v>305491</v>
      </c>
      <c r="B1322" t="str">
        <f t="shared" si="40"/>
        <v>S-profile S30 / 45 bottom anodized 3m</v>
      </c>
      <c r="C1322" s="185">
        <f t="shared" si="41"/>
        <v>0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>
        <v>463.35120000000001</v>
      </c>
      <c r="I1322" s="460">
        <v>18.924330000000001</v>
      </c>
      <c r="J1322" s="460">
        <v>85.979609999999994</v>
      </c>
      <c r="K1322" s="460">
        <v>8033.91194</v>
      </c>
      <c r="L1322" s="459" t="s">
        <v>537</v>
      </c>
      <c r="O1322">
        <v>0</v>
      </c>
      <c r="P1322" t="s">
        <v>9754</v>
      </c>
    </row>
    <row r="1323" spans="1:16" ht="15" x14ac:dyDescent="0.25">
      <c r="A1323">
        <v>88671</v>
      </c>
      <c r="B1323" t="str">
        <f t="shared" si="40"/>
        <v>S-S40SD upper line 2m (add 85355)</v>
      </c>
      <c r="C1323" s="185">
        <f t="shared" si="41"/>
        <v>0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>
        <v>0</v>
      </c>
      <c r="I1323" s="460">
        <v>0</v>
      </c>
      <c r="J1323" s="460">
        <v>0</v>
      </c>
      <c r="K1323" s="460">
        <v>0</v>
      </c>
      <c r="L1323" s="459" t="s">
        <v>540</v>
      </c>
      <c r="O1323">
        <v>0</v>
      </c>
      <c r="P1323" t="s">
        <v>9755</v>
      </c>
    </row>
    <row r="1324" spans="1:16" ht="15" x14ac:dyDescent="0.25">
      <c r="A1324">
        <v>88673</v>
      </c>
      <c r="B1324" t="str">
        <f t="shared" si="40"/>
        <v>S-S40SD upper line 3m (add 85355)</v>
      </c>
      <c r="C1324" s="185">
        <f t="shared" si="41"/>
        <v>0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>
        <v>0</v>
      </c>
      <c r="I1324" s="460">
        <v>0</v>
      </c>
      <c r="J1324" s="460">
        <v>0</v>
      </c>
      <c r="K1324" s="460">
        <v>0</v>
      </c>
      <c r="L1324" s="459" t="s">
        <v>540</v>
      </c>
      <c r="O1324">
        <v>0</v>
      </c>
      <c r="P1324" t="s">
        <v>9756</v>
      </c>
    </row>
    <row r="1325" spans="1:16" ht="15" x14ac:dyDescent="0.25">
      <c r="A1325">
        <v>88674</v>
      </c>
      <c r="B1325" t="str">
        <f t="shared" si="40"/>
        <v>S-40SD bottom bar aluminum raw 2m</v>
      </c>
      <c r="C1325" s="185">
        <f t="shared" si="41"/>
        <v>0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>
        <v>0</v>
      </c>
      <c r="I1325" s="460">
        <v>0</v>
      </c>
      <c r="J1325" s="460">
        <v>0</v>
      </c>
      <c r="K1325" s="460">
        <v>0</v>
      </c>
      <c r="L1325" s="459" t="s">
        <v>540</v>
      </c>
      <c r="O1325">
        <v>0</v>
      </c>
      <c r="P1325" t="s">
        <v>9757</v>
      </c>
    </row>
    <row r="1326" spans="1:16" ht="15" x14ac:dyDescent="0.25">
      <c r="A1326">
        <v>88675</v>
      </c>
      <c r="B1326" t="str">
        <f t="shared" si="40"/>
        <v>S-40SD bottom bar aluminum raw 2.5m</v>
      </c>
      <c r="C1326" s="185">
        <f t="shared" si="41"/>
        <v>0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>
        <v>0</v>
      </c>
      <c r="I1326" s="460">
        <v>0</v>
      </c>
      <c r="J1326" s="460">
        <v>0</v>
      </c>
      <c r="K1326" s="460">
        <v>0</v>
      </c>
      <c r="L1326" s="459" t="s">
        <v>540</v>
      </c>
      <c r="O1326">
        <v>0</v>
      </c>
      <c r="P1326" t="s">
        <v>9758</v>
      </c>
    </row>
    <row r="1327" spans="1:16" ht="15" x14ac:dyDescent="0.25">
      <c r="A1327">
        <v>88676</v>
      </c>
      <c r="B1327" t="str">
        <f t="shared" si="40"/>
        <v>S-40SD bottom bar aluminum raw 3m</v>
      </c>
      <c r="C1327" s="185">
        <f t="shared" si="41"/>
        <v>0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>
        <v>0</v>
      </c>
      <c r="I1327" s="460">
        <v>0</v>
      </c>
      <c r="J1327" s="460">
        <v>0</v>
      </c>
      <c r="K1327" s="460">
        <v>0</v>
      </c>
      <c r="L1327" s="459" t="s">
        <v>540</v>
      </c>
      <c r="O1327">
        <v>0</v>
      </c>
      <c r="P1327" t="s">
        <v>9759</v>
      </c>
    </row>
    <row r="1328" spans="1:16" ht="15" x14ac:dyDescent="0.25">
      <c r="A1328">
        <v>88677</v>
      </c>
      <c r="B1328" t="str">
        <f t="shared" si="40"/>
        <v>S-S40SD set of fittings left</v>
      </c>
      <c r="C1328" s="185">
        <f t="shared" si="41"/>
        <v>48.078110000000002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>
        <v>1323.5039999999999</v>
      </c>
      <c r="I1328" s="460">
        <v>54.054969999999997</v>
      </c>
      <c r="J1328" s="460">
        <v>244.78071</v>
      </c>
      <c r="K1328" s="460">
        <v>22947.851620000001</v>
      </c>
      <c r="L1328" s="459" t="s">
        <v>537</v>
      </c>
      <c r="O1328">
        <v>48.078110000000002</v>
      </c>
      <c r="P1328" t="s">
        <v>9760</v>
      </c>
    </row>
    <row r="1329" spans="1:16" ht="15" x14ac:dyDescent="0.25">
      <c r="A1329">
        <v>88678</v>
      </c>
      <c r="B1329" t="str">
        <f t="shared" si="40"/>
        <v>S-S40SD set of fittings right</v>
      </c>
      <c r="C1329" s="185">
        <f t="shared" si="41"/>
        <v>48.078110000000002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>
        <v>1323.5039999999999</v>
      </c>
      <c r="I1329" s="460">
        <v>54.054969999999997</v>
      </c>
      <c r="J1329" s="460">
        <v>244.78071</v>
      </c>
      <c r="K1329" s="460">
        <v>22947.851620000001</v>
      </c>
      <c r="L1329" s="459" t="s">
        <v>537</v>
      </c>
      <c r="O1329">
        <v>48.078110000000002</v>
      </c>
      <c r="P1329" t="s">
        <v>9761</v>
      </c>
    </row>
    <row r="1330" spans="1:16" ht="15" x14ac:dyDescent="0.25">
      <c r="A1330">
        <v>88679</v>
      </c>
      <c r="B1330" t="str">
        <f t="shared" si="40"/>
        <v>S-40SD bottom bar aluminum raw 5m</v>
      </c>
      <c r="C1330" s="185">
        <f t="shared" si="41"/>
        <v>0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>
        <v>0</v>
      </c>
      <c r="I1330" s="460">
        <v>0</v>
      </c>
      <c r="J1330" s="460">
        <v>0</v>
      </c>
      <c r="K1330" s="460">
        <v>0</v>
      </c>
      <c r="L1330" s="459" t="s">
        <v>540</v>
      </c>
      <c r="O1330">
        <v>0</v>
      </c>
      <c r="P1330" t="s">
        <v>9762</v>
      </c>
    </row>
    <row r="1331" spans="1:16" ht="15" x14ac:dyDescent="0.25">
      <c r="A1331">
        <v>88169</v>
      </c>
      <c r="B1331" t="str">
        <f t="shared" si="40"/>
        <v>S-S20 / 30 plastic brake</v>
      </c>
      <c r="C1331" s="185">
        <f t="shared" si="41"/>
        <v>0.43736999999999998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11.648</v>
      </c>
      <c r="I1331" s="460">
        <v>0.47572999999999999</v>
      </c>
      <c r="J1331" s="460">
        <v>2.1568000000000001</v>
      </c>
      <c r="K1331" s="460">
        <v>207.83087</v>
      </c>
      <c r="L1331" s="459" t="s">
        <v>538</v>
      </c>
      <c r="O1331">
        <v>0.43736999999999998</v>
      </c>
      <c r="P1331" t="s">
        <v>9763</v>
      </c>
    </row>
    <row r="1332" spans="1:16" ht="15" x14ac:dyDescent="0.25">
      <c r="A1332">
        <v>88684</v>
      </c>
      <c r="B1332" t="str">
        <f t="shared" si="40"/>
        <v>S-H50 right brake</v>
      </c>
      <c r="C1332" s="185">
        <f t="shared" si="41"/>
        <v>0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>
        <v>0</v>
      </c>
      <c r="I1332" s="460">
        <v>0</v>
      </c>
      <c r="J1332" s="460">
        <v>0</v>
      </c>
      <c r="K1332" s="460">
        <v>0</v>
      </c>
      <c r="L1332" s="459" t="s">
        <v>540</v>
      </c>
      <c r="O1332">
        <v>0</v>
      </c>
      <c r="P1332" t="s">
        <v>9764</v>
      </c>
    </row>
    <row r="1333" spans="1:16" ht="15" x14ac:dyDescent="0.25">
      <c r="A1333">
        <v>88691</v>
      </c>
      <c r="B1333" t="str">
        <f t="shared" si="40"/>
        <v>S-S40SD stop</v>
      </c>
      <c r="C1333" s="185">
        <f t="shared" si="41"/>
        <v>0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>
        <v>0</v>
      </c>
      <c r="I1333" s="460">
        <v>0</v>
      </c>
      <c r="J1333" s="460">
        <v>0</v>
      </c>
      <c r="K1333" s="460">
        <v>0</v>
      </c>
      <c r="L1333" s="459" t="s">
        <v>540</v>
      </c>
      <c r="O1333">
        <v>0</v>
      </c>
      <c r="P1333" t="s">
        <v>9765</v>
      </c>
    </row>
    <row r="1334" spans="1:16" ht="15" x14ac:dyDescent="0.25">
      <c r="A1334">
        <v>88699</v>
      </c>
      <c r="B1334" t="str">
        <f t="shared" si="40"/>
        <v>S-S70C mounting rail 2.7m</v>
      </c>
      <c r="C1334" s="185">
        <f t="shared" si="41"/>
        <v>0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>
        <v>0</v>
      </c>
      <c r="I1334" s="460">
        <v>0</v>
      </c>
      <c r="J1334" s="460">
        <v>0</v>
      </c>
      <c r="K1334" s="460">
        <v>0</v>
      </c>
      <c r="L1334" s="459" t="s">
        <v>540</v>
      </c>
      <c r="O1334">
        <v>0</v>
      </c>
      <c r="P1334" t="s">
        <v>9766</v>
      </c>
    </row>
    <row r="1335" spans="1:16" ht="15" x14ac:dyDescent="0.25">
      <c r="A1335">
        <v>413734</v>
      </c>
      <c r="B1335" t="str">
        <f t="shared" si="40"/>
        <v>SEVROLL advertisement template for carrieges for lamino 18mm</v>
      </c>
      <c r="C1335" s="185">
        <f t="shared" si="41"/>
        <v>5.9729999999999999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5" x14ac:dyDescent="0.25">
      <c r="A1336">
        <v>413735</v>
      </c>
      <c r="B1336" t="str">
        <f t="shared" si="40"/>
        <v>SEVROLL advertisement template for carrieges for lamino 18mm</v>
      </c>
      <c r="C1336" s="185">
        <f t="shared" si="41"/>
        <v>7.8650000000000002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>
        <v>0</v>
      </c>
      <c r="I1336" s="460">
        <v>8.7144200000000005</v>
      </c>
      <c r="J1336" s="460">
        <v>5.6100000000000004E-3</v>
      </c>
      <c r="K1336" s="460">
        <v>3737.4312599999998</v>
      </c>
      <c r="L1336" s="459" t="s">
        <v>541</v>
      </c>
      <c r="O1336">
        <v>7.8650000000000002</v>
      </c>
      <c r="P1336" t="s">
        <v>9767</v>
      </c>
    </row>
    <row r="1337" spans="1:16" ht="15" x14ac:dyDescent="0.25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5" x14ac:dyDescent="0.25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5" x14ac:dyDescent="0.25">
      <c r="A1339">
        <v>414086</v>
      </c>
      <c r="B1339" t="str">
        <f t="shared" si="40"/>
        <v>SEVROLL 05319 mask Elegant II 3m black mat</v>
      </c>
      <c r="C1339" s="185">
        <f t="shared" si="41"/>
        <v>5.7640000000000002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2343.9929499999998</v>
      </c>
      <c r="L1339" s="459" t="s">
        <v>538</v>
      </c>
      <c r="O1339">
        <v>5.7640000000000002</v>
      </c>
      <c r="P1339" t="s">
        <v>9768</v>
      </c>
    </row>
    <row r="1340" spans="1:16" ht="15" x14ac:dyDescent="0.25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5" x14ac:dyDescent="0.25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5" x14ac:dyDescent="0.25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5" x14ac:dyDescent="0.25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5" x14ac:dyDescent="0.25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5" x14ac:dyDescent="0.25">
      <c r="A1345">
        <v>266994</v>
      </c>
      <c r="B1345" t="str">
        <f t="shared" si="40"/>
        <v>S-S06NN bottom profile 4m anodized medium</v>
      </c>
      <c r="C1345" s="185">
        <f t="shared" si="41"/>
        <v>0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>
        <v>867.77599999999995</v>
      </c>
      <c r="I1345" s="460">
        <v>35.441969999999998</v>
      </c>
      <c r="J1345" s="460">
        <v>160.49428</v>
      </c>
      <c r="K1345" s="460">
        <v>14371.68455</v>
      </c>
      <c r="L1345" s="459" t="s">
        <v>540</v>
      </c>
      <c r="O1345">
        <v>0</v>
      </c>
      <c r="P1345" t="s">
        <v>9769</v>
      </c>
    </row>
    <row r="1346" spans="1:16" ht="15" x14ac:dyDescent="0.25">
      <c r="A1346">
        <v>266995</v>
      </c>
      <c r="B1346" t="str">
        <f t="shared" si="40"/>
        <v>S-S06N cover profile 4m silver</v>
      </c>
      <c r="C1346" s="185">
        <f t="shared" si="41"/>
        <v>0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>
        <v>209.66399999999999</v>
      </c>
      <c r="I1346" s="460">
        <v>8.5631699999999995</v>
      </c>
      <c r="J1346" s="460">
        <v>38.77713</v>
      </c>
      <c r="K1346" s="460">
        <v>3472.3533200000002</v>
      </c>
      <c r="L1346" s="459" t="s">
        <v>540</v>
      </c>
      <c r="O1346">
        <v>0</v>
      </c>
      <c r="P1346" t="s">
        <v>9770</v>
      </c>
    </row>
    <row r="1347" spans="1:16" ht="15" x14ac:dyDescent="0.25">
      <c r="A1347">
        <v>267011</v>
      </c>
      <c r="B1347" t="str">
        <f t="shared" si="40"/>
        <v>S-S05-upper guide profile 6m silver</v>
      </c>
      <c r="C1347" s="185">
        <f t="shared" si="41"/>
        <v>0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>
        <v>0</v>
      </c>
      <c r="I1347" s="460">
        <v>0</v>
      </c>
      <c r="J1347" s="460">
        <v>0</v>
      </c>
      <c r="K1347" s="460">
        <v>0</v>
      </c>
      <c r="L1347" s="459" t="s">
        <v>540</v>
      </c>
      <c r="O1347">
        <v>0</v>
      </c>
      <c r="P1347" t="s">
        <v>9771</v>
      </c>
    </row>
    <row r="1348" spans="1:16" ht="15" x14ac:dyDescent="0.25">
      <c r="A1348">
        <v>267012</v>
      </c>
      <c r="B1348" t="str">
        <f t="shared" ref="B1348:B1411" si="42">IF($A$2=1,D1348,IF($A$2=2,F1348,IF($A$2=3,G1348,IF($A$2=4,E1348,IF($A$2&gt;4,P1348,"zadat jazyk")))))</f>
        <v>S-profile S11 silver anodized 3.2m</v>
      </c>
      <c r="C1348" s="185">
        <f t="shared" ref="C1348:C1411" si="43">IF($A$2=1,H1348,IF($A$2=2,I1348,IF($A$2=3,J1348,IF($A$2=4,K1348,IF($A$2&gt;4,O1348,"zadat jazyk")))))</f>
        <v>0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>
        <v>0</v>
      </c>
      <c r="I1348" s="460">
        <v>0</v>
      </c>
      <c r="J1348" s="460">
        <v>0</v>
      </c>
      <c r="K1348" s="460">
        <v>0</v>
      </c>
      <c r="L1348" s="459" t="s">
        <v>540</v>
      </c>
      <c r="O1348">
        <v>0</v>
      </c>
      <c r="P1348" t="s">
        <v>9772</v>
      </c>
    </row>
    <row r="1349" spans="1:16" ht="15" x14ac:dyDescent="0.25">
      <c r="A1349">
        <v>267013</v>
      </c>
      <c r="B1349" t="str">
        <f t="shared" si="42"/>
        <v>S-S06NN bottom profile 6m silver</v>
      </c>
      <c r="C1349" s="185">
        <f t="shared" si="43"/>
        <v>0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>
        <v>0</v>
      </c>
      <c r="I1349" s="460">
        <v>0</v>
      </c>
      <c r="J1349" s="460">
        <v>0</v>
      </c>
      <c r="K1349" s="460">
        <v>0</v>
      </c>
      <c r="L1349" s="459" t="s">
        <v>540</v>
      </c>
      <c r="O1349">
        <v>0</v>
      </c>
      <c r="P1349" t="s">
        <v>9773</v>
      </c>
    </row>
    <row r="1350" spans="1:16" ht="15" x14ac:dyDescent="0.25">
      <c r="A1350">
        <v>267014</v>
      </c>
      <c r="B1350" t="str">
        <f t="shared" si="42"/>
        <v>S-S06N cover profile 6m silver</v>
      </c>
      <c r="C1350" s="185">
        <f t="shared" si="43"/>
        <v>0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>
        <v>0</v>
      </c>
      <c r="I1350" s="460">
        <v>0</v>
      </c>
      <c r="J1350" s="460">
        <v>0</v>
      </c>
      <c r="K1350" s="460">
        <v>0</v>
      </c>
      <c r="L1350" s="459" t="s">
        <v>540</v>
      </c>
      <c r="O1350">
        <v>0</v>
      </c>
      <c r="P1350" t="s">
        <v>9774</v>
      </c>
    </row>
    <row r="1351" spans="1:16" ht="15" x14ac:dyDescent="0.25">
      <c r="A1351">
        <v>267015</v>
      </c>
      <c r="B1351" t="str">
        <f t="shared" si="42"/>
        <v>S-S65 top a medium-strong profile 4/18mm 4m silver</v>
      </c>
      <c r="C1351" s="185">
        <f t="shared" si="43"/>
        <v>0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>
        <v>1059.9680000000001</v>
      </c>
      <c r="I1351" s="460">
        <v>43.291539999999998</v>
      </c>
      <c r="J1351" s="460">
        <v>196.03998999999999</v>
      </c>
      <c r="K1351" s="460">
        <v>18378.47741</v>
      </c>
      <c r="L1351" s="459" t="s">
        <v>537</v>
      </c>
      <c r="O1351">
        <v>0</v>
      </c>
      <c r="P1351" t="s">
        <v>9775</v>
      </c>
    </row>
    <row r="1352" spans="1:16" ht="15" x14ac:dyDescent="0.25">
      <c r="A1352">
        <v>267016</v>
      </c>
      <c r="B1352" t="str">
        <f t="shared" si="42"/>
        <v>S-S65 bottom profile 4/18mm 4m silver</v>
      </c>
      <c r="C1352" s="185">
        <f t="shared" si="43"/>
        <v>0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>
        <v>1607.424</v>
      </c>
      <c r="I1352" s="460">
        <v>65.650909999999996</v>
      </c>
      <c r="J1352" s="460">
        <v>297.29142000000002</v>
      </c>
      <c r="K1352" s="460">
        <v>27870.658060000002</v>
      </c>
      <c r="L1352" s="459" t="s">
        <v>537</v>
      </c>
      <c r="O1352">
        <v>0</v>
      </c>
      <c r="P1352" t="s">
        <v>9776</v>
      </c>
    </row>
    <row r="1353" spans="1:16" ht="15" x14ac:dyDescent="0.25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5" x14ac:dyDescent="0.25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5" x14ac:dyDescent="0.25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5" x14ac:dyDescent="0.25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5" x14ac:dyDescent="0.25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5" x14ac:dyDescent="0.25">
      <c r="A1358">
        <v>267555</v>
      </c>
      <c r="B1358" t="str">
        <f t="shared" si="42"/>
        <v>S-S05-1-top vod.profile jednod. 2m silver</v>
      </c>
      <c r="C1358" s="185">
        <f t="shared" si="43"/>
        <v>14.805759999999999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>
        <v>407.68</v>
      </c>
      <c r="I1358" s="460">
        <v>16.650590000000001</v>
      </c>
      <c r="J1358" s="460">
        <v>75.400009999999995</v>
      </c>
      <c r="K1358" s="460">
        <v>7068.6451699999998</v>
      </c>
      <c r="L1358" s="459" t="s">
        <v>537</v>
      </c>
      <c r="O1358">
        <v>14.805759999999999</v>
      </c>
      <c r="P1358" t="s">
        <v>9777</v>
      </c>
    </row>
    <row r="1359" spans="1:16" ht="15" x14ac:dyDescent="0.25">
      <c r="A1359">
        <v>267566</v>
      </c>
      <c r="B1359" t="str">
        <f t="shared" si="42"/>
        <v>S-S06N-1 bottom profile jedn.2m elox silver</v>
      </c>
      <c r="C1359" s="185">
        <f t="shared" si="43"/>
        <v>5.9222900000000003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163.072</v>
      </c>
      <c r="I1359" s="460">
        <v>6.6602399999999999</v>
      </c>
      <c r="J1359" s="460">
        <v>30.16001</v>
      </c>
      <c r="K1359" s="460">
        <v>2827.4580599999999</v>
      </c>
      <c r="L1359" s="459" t="s">
        <v>537</v>
      </c>
      <c r="O1359">
        <v>5.9222900000000003</v>
      </c>
      <c r="P1359" t="s">
        <v>9778</v>
      </c>
    </row>
    <row r="1360" spans="1:16" ht="15" x14ac:dyDescent="0.25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5" x14ac:dyDescent="0.25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5" x14ac:dyDescent="0.25">
      <c r="A1362">
        <v>268674</v>
      </c>
      <c r="B1362" t="str">
        <f t="shared" si="42"/>
        <v>IC-4mm vertical rail Standard bronze 2.75m</v>
      </c>
      <c r="C1362" s="185">
        <f t="shared" si="43"/>
        <v>0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>
        <v>94.674999999999997</v>
      </c>
      <c r="I1362" s="460">
        <v>3.68479</v>
      </c>
      <c r="J1362" s="460">
        <v>20.319600000000001</v>
      </c>
      <c r="K1362" s="460">
        <v>0</v>
      </c>
      <c r="L1362" s="459" t="s">
        <v>537</v>
      </c>
      <c r="O1362">
        <v>0</v>
      </c>
      <c r="P1362" t="s">
        <v>9779</v>
      </c>
    </row>
    <row r="1363" spans="1:16" ht="15" x14ac:dyDescent="0.25">
      <c r="A1363">
        <v>268675</v>
      </c>
      <c r="B1363" t="str">
        <f t="shared" si="42"/>
        <v>IC-upper line bronze 2m</v>
      </c>
      <c r="C1363" s="185">
        <f t="shared" si="43"/>
        <v>0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>
        <v>348.6</v>
      </c>
      <c r="I1363" s="460">
        <v>13.56765</v>
      </c>
      <c r="J1363" s="460">
        <v>74.818179999999998</v>
      </c>
      <c r="K1363" s="460">
        <v>0</v>
      </c>
      <c r="L1363" s="459" t="s">
        <v>537</v>
      </c>
      <c r="O1363">
        <v>0</v>
      </c>
      <c r="P1363" t="s">
        <v>9780</v>
      </c>
    </row>
    <row r="1364" spans="1:16" ht="15" x14ac:dyDescent="0.25">
      <c r="A1364">
        <v>268676</v>
      </c>
      <c r="B1364" t="str">
        <f t="shared" si="42"/>
        <v>IC-bottom line bronze 2m</v>
      </c>
      <c r="C1364" s="185">
        <f t="shared" si="43"/>
        <v>0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>
        <v>157.91999999999999</v>
      </c>
      <c r="I1364" s="460">
        <v>6.1463099999999997</v>
      </c>
      <c r="J1364" s="460">
        <v>33.893540000000002</v>
      </c>
      <c r="K1364" s="460">
        <v>0</v>
      </c>
      <c r="L1364" s="459" t="s">
        <v>537</v>
      </c>
      <c r="O1364">
        <v>0</v>
      </c>
      <c r="P1364" t="s">
        <v>9781</v>
      </c>
    </row>
    <row r="1365" spans="1:16" ht="15" x14ac:dyDescent="0.25">
      <c r="A1365">
        <v>268677</v>
      </c>
      <c r="B1365" t="str">
        <f t="shared" si="42"/>
        <v>IC-4mm bar horizontal bronze 2.4m</v>
      </c>
      <c r="C1365" s="185">
        <f t="shared" si="43"/>
        <v>0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>
        <v>73.5</v>
      </c>
      <c r="I1365" s="460">
        <v>2.8606400000000001</v>
      </c>
      <c r="J1365" s="460">
        <v>15.77492</v>
      </c>
      <c r="K1365" s="460">
        <v>0</v>
      </c>
      <c r="L1365" s="459" t="s">
        <v>537</v>
      </c>
      <c r="O1365">
        <v>0</v>
      </c>
      <c r="P1365" t="s">
        <v>9782</v>
      </c>
    </row>
    <row r="1366" spans="1:16" ht="15" x14ac:dyDescent="0.25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5" x14ac:dyDescent="0.25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5" x14ac:dyDescent="0.25">
      <c r="A1368">
        <v>390594</v>
      </c>
      <c r="B1368" t="str">
        <f t="shared" si="42"/>
        <v>StrongLine Barnio set Simple black matt</v>
      </c>
      <c r="C1368" s="185">
        <f t="shared" si="43"/>
        <v>29.90288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>
        <v>14815.82926</v>
      </c>
      <c r="L1368" s="459" t="s">
        <v>695</v>
      </c>
      <c r="O1368">
        <v>29.90288</v>
      </c>
      <c r="P1368" t="s">
        <v>9783</v>
      </c>
    </row>
    <row r="1369" spans="1:16" ht="15" x14ac:dyDescent="0.25">
      <c r="A1369">
        <v>390595</v>
      </c>
      <c r="B1369" t="str">
        <f t="shared" si="42"/>
        <v>StrongLine Barnio set Square black matt</v>
      </c>
      <c r="C1369" s="185">
        <f t="shared" si="43"/>
        <v>47.49145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>
        <v>23530.354609999999</v>
      </c>
      <c r="L1369" s="459" t="s">
        <v>695</v>
      </c>
      <c r="O1369">
        <v>47.49145</v>
      </c>
      <c r="P1369" t="s">
        <v>9784</v>
      </c>
    </row>
    <row r="1370" spans="1:16" ht="15" x14ac:dyDescent="0.25">
      <c r="A1370">
        <v>390596</v>
      </c>
      <c r="B1370" t="str">
        <f t="shared" si="42"/>
        <v>StrongLine Barnio set Big black matt</v>
      </c>
      <c r="C1370" s="185">
        <f t="shared" si="43"/>
        <v>52.307099999999998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>
        <v>25916.339370000002</v>
      </c>
      <c r="L1370" s="459" t="s">
        <v>695</v>
      </c>
      <c r="O1370">
        <v>52.307099999999998</v>
      </c>
      <c r="P1370" t="s">
        <v>9785</v>
      </c>
    </row>
    <row r="1371" spans="1:16" ht="15" x14ac:dyDescent="0.25">
      <c r="A1371">
        <v>390597</v>
      </c>
      <c r="B1371" t="str">
        <f t="shared" si="42"/>
        <v>StrongLine Barnio set of dampings</v>
      </c>
      <c r="C1371" s="185">
        <f t="shared" si="43"/>
        <v>11.328250000000001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>
        <v>5612.74514</v>
      </c>
      <c r="L1371" s="459" t="s">
        <v>695</v>
      </c>
      <c r="O1371">
        <v>11.328250000000001</v>
      </c>
      <c r="P1371" t="s">
        <v>9786</v>
      </c>
    </row>
    <row r="1372" spans="1:16" ht="15" x14ac:dyDescent="0.25">
      <c r="A1372">
        <v>390598</v>
      </c>
      <c r="B1372" t="str">
        <f t="shared" si="42"/>
        <v>StrongLine Barnio overhead line 2m black mat</v>
      </c>
      <c r="C1372" s="185">
        <f t="shared" si="43"/>
        <v>18.001349999999999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>
        <v>8919.0383199999997</v>
      </c>
      <c r="L1372" s="459" t="s">
        <v>695</v>
      </c>
      <c r="O1372">
        <v>18.001349999999999</v>
      </c>
      <c r="P1372" t="s">
        <v>9787</v>
      </c>
    </row>
    <row r="1373" spans="1:16" ht="15" x14ac:dyDescent="0.25">
      <c r="A1373">
        <v>390599</v>
      </c>
      <c r="B1373" t="str">
        <f t="shared" si="42"/>
        <v>StrongLine Barnio overhead line 3m black mat</v>
      </c>
      <c r="C1373" s="185">
        <f t="shared" si="43"/>
        <v>26.0045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>
        <v>12884.31777</v>
      </c>
      <c r="L1373" s="459" t="s">
        <v>695</v>
      </c>
      <c r="O1373">
        <v>26.0045</v>
      </c>
      <c r="P1373" t="s">
        <v>9788</v>
      </c>
    </row>
    <row r="1374" spans="1:16" ht="15" x14ac:dyDescent="0.25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5" x14ac:dyDescent="0.25">
      <c r="A1375">
        <v>390601</v>
      </c>
      <c r="B1375" t="str">
        <f t="shared" si="42"/>
        <v>StrongLine Barnio material connection on the wall black matt</v>
      </c>
      <c r="C1375" s="185">
        <f t="shared" si="43"/>
        <v>2.4078300000000001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>
        <v>1249.8015499999999</v>
      </c>
      <c r="L1375" s="459" t="s">
        <v>695</v>
      </c>
      <c r="O1375">
        <v>2.4078300000000001</v>
      </c>
      <c r="P1375" t="s">
        <v>9789</v>
      </c>
    </row>
    <row r="1376" spans="1:16" ht="15" x14ac:dyDescent="0.25">
      <c r="A1376">
        <v>390800</v>
      </c>
      <c r="B1376" t="str">
        <f t="shared" si="42"/>
        <v>K-StrongLine Barnio set Simple 2m with damping, 30-40mm black matt</v>
      </c>
      <c r="C1376" s="185">
        <f t="shared" si="43"/>
        <v>0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2569.29754</v>
      </c>
      <c r="I1376" s="460">
        <v>91.762420000000006</v>
      </c>
      <c r="J1376" s="460">
        <v>412.53570000000002</v>
      </c>
      <c r="K1376" s="460">
        <v>36778.25099</v>
      </c>
      <c r="L1376" s="459" t="s">
        <v>695</v>
      </c>
      <c r="O1376">
        <v>0</v>
      </c>
      <c r="P1376" t="s">
        <v>9790</v>
      </c>
    </row>
    <row r="1377" spans="1:16" ht="15" x14ac:dyDescent="0.25">
      <c r="A1377">
        <v>390801</v>
      </c>
      <c r="B1377" t="str">
        <f t="shared" si="42"/>
        <v>K-StrongLine Barnio set Simple 3m with damping, 30-40mm black matt</v>
      </c>
      <c r="C1377" s="185">
        <f t="shared" si="43"/>
        <v>0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3020.92877</v>
      </c>
      <c r="I1377" s="460">
        <v>107.89242</v>
      </c>
      <c r="J1377" s="460">
        <v>484.33127999999999</v>
      </c>
      <c r="K1377" s="460">
        <v>43243.133540000003</v>
      </c>
      <c r="L1377" s="459" t="s">
        <v>695</v>
      </c>
      <c r="O1377">
        <v>0</v>
      </c>
      <c r="P1377" t="s">
        <v>9791</v>
      </c>
    </row>
    <row r="1378" spans="1:16" ht="15" x14ac:dyDescent="0.25">
      <c r="A1378">
        <v>390802</v>
      </c>
      <c r="B1378" t="str">
        <f t="shared" si="42"/>
        <v>K-StrongLine Barnio set Square 2m with damping, 30-40mm black matt</v>
      </c>
      <c r="C1378" s="185">
        <f t="shared" si="43"/>
        <v>0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3219.36078</v>
      </c>
      <c r="I1378" s="460">
        <v>114.97938000000001</v>
      </c>
      <c r="J1378" s="460">
        <v>517.72460999999998</v>
      </c>
      <c r="K1378" s="460">
        <v>46083.5916</v>
      </c>
      <c r="L1378" s="459" t="s">
        <v>695</v>
      </c>
      <c r="O1378">
        <v>0</v>
      </c>
      <c r="P1378" t="s">
        <v>9792</v>
      </c>
    </row>
    <row r="1379" spans="1:16" ht="15" x14ac:dyDescent="0.25">
      <c r="A1379">
        <v>390803</v>
      </c>
      <c r="B1379" t="str">
        <f t="shared" si="42"/>
        <v>K-StrongLine Barnio set Square 3m with damping, 30-40mm black matt</v>
      </c>
      <c r="C1379" s="185">
        <f t="shared" si="43"/>
        <v>0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3496.37185</v>
      </c>
      <c r="I1379" s="460">
        <v>124.87282</v>
      </c>
      <c r="J1379" s="460">
        <v>562.54868999999997</v>
      </c>
      <c r="K1379" s="460">
        <v>50048.871050000002</v>
      </c>
      <c r="L1379" s="459" t="s">
        <v>695</v>
      </c>
      <c r="O1379">
        <v>0</v>
      </c>
      <c r="P1379" t="s">
        <v>9793</v>
      </c>
    </row>
    <row r="1380" spans="1:16" ht="15" x14ac:dyDescent="0.25">
      <c r="A1380">
        <v>390804</v>
      </c>
      <c r="B1380" t="str">
        <f t="shared" si="42"/>
        <v>K-StrongLine Barnio set Big 2m with damping, 30-40mm black matt</v>
      </c>
      <c r="C1380" s="185">
        <f t="shared" si="43"/>
        <v>0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3344.7698</v>
      </c>
      <c r="I1380" s="460">
        <v>119.45835</v>
      </c>
      <c r="J1380" s="460">
        <v>538.01747999999998</v>
      </c>
      <c r="K1380" s="460">
        <v>47878.761100000003</v>
      </c>
      <c r="L1380" s="459" t="s">
        <v>695</v>
      </c>
      <c r="O1380">
        <v>0</v>
      </c>
      <c r="P1380" t="s">
        <v>9794</v>
      </c>
    </row>
    <row r="1381" spans="1:16" ht="15" x14ac:dyDescent="0.25">
      <c r="A1381">
        <v>390805</v>
      </c>
      <c r="B1381" t="str">
        <f t="shared" si="42"/>
        <v>K-StrongLine Barnio set Big 3m with damping, 30-40mm black matt</v>
      </c>
      <c r="C1381" s="185">
        <f t="shared" si="43"/>
        <v>0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3796.40103</v>
      </c>
      <c r="I1381" s="460">
        <v>135.58834999999999</v>
      </c>
      <c r="J1381" s="460">
        <v>609.81305999999995</v>
      </c>
      <c r="K1381" s="460">
        <v>54343.643649999998</v>
      </c>
      <c r="L1381" s="459" t="s">
        <v>695</v>
      </c>
      <c r="O1381">
        <v>0</v>
      </c>
      <c r="P1381" t="s">
        <v>9795</v>
      </c>
    </row>
    <row r="1382" spans="1:16" ht="15" x14ac:dyDescent="0.25">
      <c r="A1382">
        <v>390806</v>
      </c>
      <c r="B1382" t="str">
        <f t="shared" si="42"/>
        <v>K-StrongLine Barnio set Simple 2m without damping, 30-40mm black matt</v>
      </c>
      <c r="C1382" s="185">
        <f t="shared" si="43"/>
        <v>0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2177.1959099999999</v>
      </c>
      <c r="I1382" s="460">
        <v>77.758529999999993</v>
      </c>
      <c r="J1382" s="460">
        <v>349.08841999999999</v>
      </c>
      <c r="K1382" s="460">
        <v>31165.505850000001</v>
      </c>
      <c r="L1382" s="459" t="s">
        <v>695</v>
      </c>
      <c r="O1382">
        <v>0</v>
      </c>
      <c r="P1382" t="s">
        <v>9796</v>
      </c>
    </row>
    <row r="1383" spans="1:16" ht="15" x14ac:dyDescent="0.25">
      <c r="A1383">
        <v>390807</v>
      </c>
      <c r="B1383" t="str">
        <f t="shared" si="42"/>
        <v>K-StrongLine Barnio set Simple 3m without damping, 30-40mm black matt</v>
      </c>
      <c r="C1383" s="185">
        <f t="shared" si="43"/>
        <v>0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2628.8271399999999</v>
      </c>
      <c r="I1383" s="460">
        <v>93.888530000000003</v>
      </c>
      <c r="J1383" s="460">
        <v>420.88400000000001</v>
      </c>
      <c r="K1383" s="460">
        <v>37630.388400000003</v>
      </c>
      <c r="L1383" s="459" t="s">
        <v>695</v>
      </c>
      <c r="O1383">
        <v>0</v>
      </c>
      <c r="P1383" t="s">
        <v>9797</v>
      </c>
    </row>
    <row r="1384" spans="1:16" ht="15" x14ac:dyDescent="0.25">
      <c r="A1384">
        <v>390808</v>
      </c>
      <c r="B1384" t="str">
        <f t="shared" si="42"/>
        <v>K-StrongLine Barnio set Big 2m without damping, 30-40mm black matt</v>
      </c>
      <c r="C1384" s="185">
        <f t="shared" si="43"/>
        <v>0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2952.6681699999999</v>
      </c>
      <c r="I1384" s="460">
        <v>105.45446</v>
      </c>
      <c r="J1384" s="460">
        <v>474.5702</v>
      </c>
      <c r="K1384" s="460">
        <v>42266.015959999997</v>
      </c>
      <c r="L1384" s="459" t="s">
        <v>695</v>
      </c>
      <c r="O1384">
        <v>0</v>
      </c>
      <c r="P1384" t="s">
        <v>9798</v>
      </c>
    </row>
    <row r="1385" spans="1:16" ht="15" x14ac:dyDescent="0.25">
      <c r="A1385">
        <v>390809</v>
      </c>
      <c r="B1385" t="str">
        <f t="shared" si="42"/>
        <v>K-StrongLine Barnio set Big 3m without damping, 30-40mm black matt</v>
      </c>
      <c r="C1385" s="185">
        <f t="shared" si="43"/>
        <v>0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3404.2993999999999</v>
      </c>
      <c r="I1385" s="460">
        <v>121.58446000000001</v>
      </c>
      <c r="J1385" s="460">
        <v>546.36577999999997</v>
      </c>
      <c r="K1385" s="460">
        <v>48730.898509999999</v>
      </c>
      <c r="L1385" s="459" t="s">
        <v>695</v>
      </c>
      <c r="O1385">
        <v>0</v>
      </c>
      <c r="P1385" t="s">
        <v>9799</v>
      </c>
    </row>
    <row r="1386" spans="1:16" ht="15" x14ac:dyDescent="0.25">
      <c r="A1386">
        <v>390810</v>
      </c>
      <c r="B1386" t="str">
        <f t="shared" si="42"/>
        <v>K-StrongLine Barnio set Square 2m without damping, 30-40mm black matt</v>
      </c>
      <c r="C1386" s="185">
        <f t="shared" si="43"/>
        <v>0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2827.2591499999999</v>
      </c>
      <c r="I1386" s="460">
        <v>100.97548999999999</v>
      </c>
      <c r="J1386" s="460">
        <v>454.27733000000001</v>
      </c>
      <c r="K1386" s="460">
        <v>40470.846460000001</v>
      </c>
      <c r="L1386" s="459" t="s">
        <v>695</v>
      </c>
      <c r="O1386">
        <v>0</v>
      </c>
      <c r="P1386" t="s">
        <v>9800</v>
      </c>
    </row>
    <row r="1387" spans="1:16" ht="15" x14ac:dyDescent="0.25">
      <c r="A1387">
        <v>390811</v>
      </c>
      <c r="B1387" t="str">
        <f t="shared" si="42"/>
        <v>K-StrongLine Barnio set Square 3m without damping, 30-40mm black matt</v>
      </c>
      <c r="C1387" s="185">
        <f t="shared" si="43"/>
        <v>0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3278.8903799999998</v>
      </c>
      <c r="I1387" s="460">
        <v>117.10549</v>
      </c>
      <c r="J1387" s="460">
        <v>526.07290999999998</v>
      </c>
      <c r="K1387" s="460">
        <v>46935.729010000003</v>
      </c>
      <c r="L1387" s="459" t="s">
        <v>695</v>
      </c>
      <c r="O1387">
        <v>0</v>
      </c>
      <c r="P1387" t="s">
        <v>9801</v>
      </c>
    </row>
    <row r="1388" spans="1:16" ht="15" x14ac:dyDescent="0.25">
      <c r="A1388">
        <v>227385</v>
      </c>
      <c r="B1388" t="str">
        <f t="shared" si="42"/>
        <v>IC-grip bar Comfort 10mm 2.7m silver</v>
      </c>
      <c r="C1388" s="185">
        <f t="shared" si="43"/>
        <v>0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>
        <v>320.25</v>
      </c>
      <c r="I1388" s="460">
        <v>12.46425</v>
      </c>
      <c r="J1388" s="460">
        <v>68.733559999999997</v>
      </c>
      <c r="K1388" s="460">
        <v>0</v>
      </c>
      <c r="L1388" s="459" t="s">
        <v>537</v>
      </c>
      <c r="O1388">
        <v>0</v>
      </c>
      <c r="P1388" t="s">
        <v>9802</v>
      </c>
    </row>
    <row r="1389" spans="1:16" ht="15" x14ac:dyDescent="0.25">
      <c r="A1389">
        <v>227387</v>
      </c>
      <c r="B1389" t="str">
        <f t="shared" si="42"/>
        <v>Harmony 10mm 2.7m silver IC-heading strip</v>
      </c>
      <c r="C1389" s="185">
        <f t="shared" si="43"/>
        <v>0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>
        <v>560</v>
      </c>
      <c r="I1389" s="460">
        <v>13.4178</v>
      </c>
      <c r="J1389" s="460">
        <v>73.991860000000003</v>
      </c>
      <c r="K1389" s="460">
        <v>11272.25807</v>
      </c>
      <c r="L1389" s="459" t="s">
        <v>539</v>
      </c>
      <c r="O1389">
        <v>0</v>
      </c>
      <c r="P1389" t="s">
        <v>9803</v>
      </c>
    </row>
    <row r="1390" spans="1:16" ht="15" x14ac:dyDescent="0.25">
      <c r="A1390">
        <v>227390</v>
      </c>
      <c r="B1390" t="str">
        <f t="shared" si="42"/>
        <v>IC-top guide rail 10mm 3m  silver</v>
      </c>
      <c r="C1390" s="185">
        <f t="shared" si="43"/>
        <v>0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>
        <v>313.25</v>
      </c>
      <c r="I1390" s="460">
        <v>7.4921800000000003</v>
      </c>
      <c r="J1390" s="460">
        <v>41.315260000000002</v>
      </c>
      <c r="K1390" s="460">
        <v>6305.4193699999996</v>
      </c>
      <c r="L1390" s="459" t="s">
        <v>539</v>
      </c>
      <c r="O1390">
        <v>0</v>
      </c>
      <c r="P1390" t="s">
        <v>9804</v>
      </c>
    </row>
    <row r="1391" spans="1:16" ht="15" x14ac:dyDescent="0.25">
      <c r="A1391">
        <v>227391</v>
      </c>
      <c r="B1391" t="str">
        <f t="shared" si="42"/>
        <v>IC-upper guide rail 10mm 5m silver</v>
      </c>
      <c r="C1391" s="185">
        <f t="shared" si="43"/>
        <v>0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>
        <v>475.125</v>
      </c>
      <c r="I1391" s="460">
        <v>7.9693899999999998</v>
      </c>
      <c r="J1391" s="460">
        <v>62.724060000000001</v>
      </c>
      <c r="K1391" s="460">
        <v>9563.8064599999998</v>
      </c>
      <c r="L1391" s="459" t="s">
        <v>539</v>
      </c>
      <c r="O1391">
        <v>0</v>
      </c>
      <c r="P1391" t="s">
        <v>9805</v>
      </c>
    </row>
    <row r="1392" spans="1:16" ht="15" x14ac:dyDescent="0.25">
      <c r="A1392">
        <v>462027</v>
      </c>
      <c r="B1392" t="e">
        <f t="shared" si="42"/>
        <v>#N/A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5" x14ac:dyDescent="0.25">
      <c r="A1393">
        <v>462028</v>
      </c>
      <c r="B1393" t="e">
        <f t="shared" si="42"/>
        <v>#N/A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5" x14ac:dyDescent="0.25">
      <c r="A1394">
        <v>462029</v>
      </c>
      <c r="B1394" t="e">
        <f t="shared" si="42"/>
        <v>#N/A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5" x14ac:dyDescent="0.25">
      <c r="A1395">
        <v>462030</v>
      </c>
      <c r="B1395" t="e">
        <f t="shared" si="42"/>
        <v>#N/A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5" x14ac:dyDescent="0.25">
      <c r="A1396">
        <v>462031</v>
      </c>
      <c r="B1396" t="e">
        <f t="shared" si="42"/>
        <v>#N/A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5" x14ac:dyDescent="0.25">
      <c r="A1397">
        <v>462032</v>
      </c>
      <c r="B1397" t="e">
        <f t="shared" si="42"/>
        <v>#N/A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5" x14ac:dyDescent="0.25">
      <c r="A1398">
        <v>462033</v>
      </c>
      <c r="B1398" t="e">
        <f t="shared" si="42"/>
        <v>#N/A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5" x14ac:dyDescent="0.25">
      <c r="A1399">
        <v>462034</v>
      </c>
      <c r="B1399" t="e">
        <f t="shared" si="42"/>
        <v>#N/A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5" x14ac:dyDescent="0.25">
      <c r="A1400">
        <v>462035</v>
      </c>
      <c r="B1400" t="e">
        <f t="shared" si="42"/>
        <v>#N/A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5" x14ac:dyDescent="0.25">
      <c r="A1401">
        <v>462036</v>
      </c>
      <c r="B1401" t="e">
        <f t="shared" si="42"/>
        <v>#N/A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5" x14ac:dyDescent="0.25">
      <c r="A1402">
        <v>462037</v>
      </c>
      <c r="B1402" t="e">
        <f t="shared" si="42"/>
        <v>#N/A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5" x14ac:dyDescent="0.25">
      <c r="A1403">
        <v>462038</v>
      </c>
      <c r="B1403" t="e">
        <f t="shared" si="42"/>
        <v>#N/A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5" x14ac:dyDescent="0.25">
      <c r="A1404">
        <v>462039</v>
      </c>
      <c r="B1404" t="e">
        <f t="shared" si="42"/>
        <v>#N/A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5" x14ac:dyDescent="0.25">
      <c r="A1405">
        <v>462040</v>
      </c>
      <c r="B1405" t="e">
        <f t="shared" si="42"/>
        <v>#N/A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5" x14ac:dyDescent="0.25">
      <c r="A1406">
        <v>462041</v>
      </c>
      <c r="B1406" t="e">
        <f t="shared" si="42"/>
        <v>#N/A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5" x14ac:dyDescent="0.25">
      <c r="A1407">
        <v>462042</v>
      </c>
      <c r="B1407" t="e">
        <f t="shared" si="42"/>
        <v>#N/A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5" x14ac:dyDescent="0.25">
      <c r="A1408">
        <v>462043</v>
      </c>
      <c r="B1408" t="e">
        <f t="shared" si="42"/>
        <v>#N/A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5" x14ac:dyDescent="0.25">
      <c r="A1409">
        <v>462044</v>
      </c>
      <c r="B1409" t="e">
        <f t="shared" si="42"/>
        <v>#N/A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5" x14ac:dyDescent="0.25">
      <c r="A1410">
        <v>462045</v>
      </c>
      <c r="B1410" t="e">
        <f t="shared" si="42"/>
        <v>#N/A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5" x14ac:dyDescent="0.25">
      <c r="A1411">
        <v>462046</v>
      </c>
      <c r="B1411" t="e">
        <f t="shared" si="42"/>
        <v>#N/A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5" x14ac:dyDescent="0.25">
      <c r="A1412">
        <v>462140</v>
      </c>
      <c r="B1412" t="str">
        <f t="shared" ref="B1412:B1475" si="44">IF($A$2=1,D1412,IF($A$2=2,F1412,IF($A$2=3,G1412,IF($A$2=4,E1412,IF($A$2&gt;4,P1412,"zadat jazyk")))))</f>
        <v>SEVROLL Alfa II mounting bar 100mm black matt (sample)</v>
      </c>
      <c r="C1412" s="185">
        <f t="shared" ref="C1412:C1475" si="45">IF($A$2=1,H1412,IF($A$2=2,I1412,IF($A$2=3,J1412,IF($A$2=4,K1412,IF($A$2&gt;4,O1412,"zadat jazyk")))))</f>
        <v>0.28853000000000001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8.0211299999999994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5" x14ac:dyDescent="0.25">
      <c r="A1413">
        <v>462141</v>
      </c>
      <c r="B1413" t="str">
        <f t="shared" si="44"/>
        <v>SEVROLL Faworyt II mounting rail 100mm white matt (sample)</v>
      </c>
      <c r="C1413" s="185">
        <f t="shared" si="45"/>
        <v>0.28473999999999999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7.9156300000000002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5" x14ac:dyDescent="0.25">
      <c r="A1414">
        <v>462142</v>
      </c>
      <c r="B1414" t="str">
        <f t="shared" si="44"/>
        <v>SEVROLL Fox II mounting bar 100mm gloss black (sample)</v>
      </c>
      <c r="C1414" s="185">
        <f t="shared" si="45"/>
        <v>0.33973999999999999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9.4446300000000001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5" x14ac:dyDescent="0.25">
      <c r="A1415">
        <v>462153</v>
      </c>
      <c r="B1415" t="str">
        <f t="shared" si="44"/>
        <v>SEVROLL Vitara mounting bar 100mm silver (sample)</v>
      </c>
      <c r="C1415" s="185">
        <f t="shared" si="45"/>
        <v>0.21873999999999999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6.0808299999999997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5" x14ac:dyDescent="0.25">
      <c r="A1416">
        <v>462154</v>
      </c>
      <c r="B1416" t="str">
        <f t="shared" si="44"/>
        <v>SEVROLL Lynx mounting bar 100mm olive (sample)</v>
      </c>
      <c r="C1416" s="185">
        <f t="shared" si="45"/>
        <v>0.41842000000000001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11.632020000000001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5" x14ac:dyDescent="0.25">
      <c r="A1417">
        <v>462518</v>
      </c>
      <c r="B1417" t="str">
        <f t="shared" si="44"/>
        <v>SEVROLL 05538 complete kit Gemini 18 Focus 18C silver for two doors</v>
      </c>
      <c r="C1417" s="185">
        <f t="shared" si="45"/>
        <v>0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>
        <v>0</v>
      </c>
      <c r="I1417" s="460">
        <v>0</v>
      </c>
      <c r="J1417" s="460">
        <v>231.57578000000001</v>
      </c>
      <c r="K1417" s="460">
        <v>0</v>
      </c>
      <c r="L1417" s="459" t="s">
        <v>539</v>
      </c>
      <c r="O1417">
        <v>0</v>
      </c>
      <c r="P1417" t="s">
        <v>9811</v>
      </c>
    </row>
    <row r="1418" spans="1:16" ht="15" x14ac:dyDescent="0.25">
      <c r="A1418">
        <v>462519</v>
      </c>
      <c r="B1418" t="str">
        <f t="shared" si="44"/>
        <v>SEVROLL 05539 complete set of fittings Focus II silver for three doors 2.35m</v>
      </c>
      <c r="C1418" s="185">
        <f t="shared" si="45"/>
        <v>2.2000000000000001E-4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9.9199999999999997E-2</v>
      </c>
      <c r="L1418" s="459" t="s">
        <v>541</v>
      </c>
      <c r="O1418">
        <v>2.2000000000000001E-4</v>
      </c>
      <c r="P1418" t="s">
        <v>9812</v>
      </c>
    </row>
    <row r="1419" spans="1:16" ht="15" x14ac:dyDescent="0.25">
      <c r="A1419">
        <v>462520</v>
      </c>
      <c r="B1419" t="str">
        <f t="shared" si="44"/>
        <v>SEVROLL 05540 complete set Gemini 18 bar Focus 18C silver for four doors</v>
      </c>
      <c r="C1419" s="185">
        <f t="shared" si="45"/>
        <v>0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>
        <v>0</v>
      </c>
      <c r="I1419" s="460">
        <v>0</v>
      </c>
      <c r="J1419" s="460">
        <v>442.46870999999999</v>
      </c>
      <c r="K1419" s="460">
        <v>0</v>
      </c>
      <c r="L1419" s="459" t="s">
        <v>539</v>
      </c>
      <c r="O1419">
        <v>0</v>
      </c>
      <c r="P1419" t="s">
        <v>9813</v>
      </c>
    </row>
    <row r="1420" spans="1:16" ht="15" x14ac:dyDescent="0.25">
      <c r="A1420">
        <v>462521</v>
      </c>
      <c r="B1420" t="str">
        <f t="shared" si="44"/>
        <v>SEVROLL 05541 complete set Gemini 18 bar Focus 18C silver for five doors</v>
      </c>
      <c r="C1420" s="185">
        <f t="shared" si="45"/>
        <v>0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>
        <v>0</v>
      </c>
      <c r="I1420" s="460">
        <v>0</v>
      </c>
      <c r="J1420" s="460">
        <v>568.46256000000005</v>
      </c>
      <c r="K1420" s="460">
        <v>0</v>
      </c>
      <c r="L1420" s="459" t="s">
        <v>539</v>
      </c>
      <c r="O1420">
        <v>0</v>
      </c>
      <c r="P1420" t="s">
        <v>9814</v>
      </c>
    </row>
    <row r="1421" spans="1:16" ht="15" x14ac:dyDescent="0.25">
      <c r="A1421">
        <v>462556</v>
      </c>
      <c r="B1421" t="e">
        <f t="shared" si="44"/>
        <v>#N/A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5" x14ac:dyDescent="0.25">
      <c r="A1422">
        <v>462558</v>
      </c>
      <c r="B1422" t="e">
        <f t="shared" si="44"/>
        <v>#N/A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5" x14ac:dyDescent="0.25">
      <c r="A1423">
        <v>462559</v>
      </c>
      <c r="B1423" t="e">
        <f t="shared" si="44"/>
        <v>#N/A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5" x14ac:dyDescent="0.25">
      <c r="A1424">
        <v>462566</v>
      </c>
      <c r="B1424" t="e">
        <f t="shared" si="44"/>
        <v>#N/A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5" x14ac:dyDescent="0.25">
      <c r="A1425">
        <v>462567</v>
      </c>
      <c r="B1425" t="e">
        <f t="shared" si="44"/>
        <v>#N/A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5" x14ac:dyDescent="0.25">
      <c r="A1426">
        <v>462571</v>
      </c>
      <c r="B1426" t="e">
        <f t="shared" si="44"/>
        <v>#N/A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5" x14ac:dyDescent="0.25">
      <c r="A1427">
        <v>462572</v>
      </c>
      <c r="B1427" t="e">
        <f t="shared" si="44"/>
        <v>#N/A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5" x14ac:dyDescent="0.25">
      <c r="A1428">
        <v>462573</v>
      </c>
      <c r="B1428" t="e">
        <f t="shared" si="44"/>
        <v>#N/A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5" x14ac:dyDescent="0.25">
      <c r="A1429">
        <v>88162</v>
      </c>
      <c r="B1429" t="str">
        <f t="shared" si="44"/>
        <v>S-S80 set fitting 80kg (H80)</v>
      </c>
      <c r="C1429" s="185">
        <f t="shared" si="45"/>
        <v>21.62059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595.50400000000002</v>
      </c>
      <c r="I1429" s="460">
        <v>24.321770000000001</v>
      </c>
      <c r="J1429" s="460">
        <v>110.13785</v>
      </c>
      <c r="K1429" s="460">
        <v>10325.27096</v>
      </c>
      <c r="L1429" s="459" t="s">
        <v>537</v>
      </c>
      <c r="O1429">
        <v>21.62059</v>
      </c>
      <c r="P1429" t="s">
        <v>9815</v>
      </c>
    </row>
    <row r="1430" spans="1:16" ht="15" x14ac:dyDescent="0.25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5" x14ac:dyDescent="0.25">
      <c r="A1431">
        <v>88163</v>
      </c>
      <c r="B1431" t="str">
        <f t="shared" si="44"/>
        <v>S-profile S40/80 2m steel</v>
      </c>
      <c r="C1431" s="185">
        <f t="shared" si="45"/>
        <v>20.015730000000001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98.7059</v>
      </c>
      <c r="K1431" s="460">
        <v>9511.4272700000001</v>
      </c>
      <c r="L1431" s="459" t="s">
        <v>537</v>
      </c>
      <c r="O1431">
        <v>20.015730000000001</v>
      </c>
      <c r="P1431" t="s">
        <v>9816</v>
      </c>
    </row>
    <row r="1432" spans="1:16" ht="15" x14ac:dyDescent="0.25">
      <c r="A1432">
        <v>88164</v>
      </c>
      <c r="B1432" t="str">
        <f t="shared" si="44"/>
        <v>S-profile S40/80 3m steel</v>
      </c>
      <c r="C1432" s="185">
        <f t="shared" si="45"/>
        <v>30.023199999999999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148.05699000000001</v>
      </c>
      <c r="K1432" s="460">
        <v>14266.96142</v>
      </c>
      <c r="L1432" s="459" t="s">
        <v>537</v>
      </c>
      <c r="O1432">
        <v>30.023199999999999</v>
      </c>
      <c r="P1432" t="s">
        <v>9817</v>
      </c>
    </row>
    <row r="1433" spans="1:16" ht="15" x14ac:dyDescent="0.25">
      <c r="A1433">
        <v>88393</v>
      </c>
      <c r="B1433" t="str">
        <f t="shared" si="44"/>
        <v>S-arresting brake S40/S40H/S80</v>
      </c>
      <c r="C1433" s="185">
        <f t="shared" si="45"/>
        <v>1.7482899999999999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48.048000000000002</v>
      </c>
      <c r="I1433" s="460">
        <v>1.9623900000000001</v>
      </c>
      <c r="J1433" s="460">
        <v>8.8864199999999993</v>
      </c>
      <c r="K1433" s="460">
        <v>833.09032000000002</v>
      </c>
      <c r="L1433" s="459" t="s">
        <v>537</v>
      </c>
      <c r="O1433">
        <v>1.7482899999999999</v>
      </c>
      <c r="P1433" t="s">
        <v>9818</v>
      </c>
    </row>
    <row r="1434" spans="1:16" ht="15" x14ac:dyDescent="0.25">
      <c r="A1434">
        <v>88394</v>
      </c>
      <c r="B1434" t="str">
        <f t="shared" si="44"/>
        <v>S-S40 set fitting</v>
      </c>
      <c r="C1434" s="185">
        <f t="shared" si="45"/>
        <v>17.716059999999999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487.76</v>
      </c>
      <c r="I1434" s="460">
        <v>19.921240000000001</v>
      </c>
      <c r="J1434" s="460">
        <v>90.210719999999995</v>
      </c>
      <c r="K1434" s="460">
        <v>8457.1290399999998</v>
      </c>
      <c r="L1434" s="459" t="s">
        <v>537</v>
      </c>
      <c r="O1434">
        <v>17.716059999999999</v>
      </c>
      <c r="P1434" t="s">
        <v>9819</v>
      </c>
    </row>
    <row r="1435" spans="1:16" ht="15" x14ac:dyDescent="0.25">
      <c r="A1435">
        <v>88396</v>
      </c>
      <c r="B1435" t="str">
        <f t="shared" si="44"/>
        <v>S-S50 bar lower anodized aluminum 3m</v>
      </c>
      <c r="C1435" s="185">
        <f t="shared" si="45"/>
        <v>0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>
        <v>0</v>
      </c>
      <c r="I1435" s="460">
        <v>0</v>
      </c>
      <c r="J1435" s="460">
        <v>0</v>
      </c>
      <c r="K1435" s="460">
        <v>0</v>
      </c>
      <c r="L1435" s="459" t="s">
        <v>540</v>
      </c>
      <c r="O1435">
        <v>0</v>
      </c>
      <c r="P1435" t="s">
        <v>9820</v>
      </c>
    </row>
    <row r="1436" spans="1:16" ht="15" x14ac:dyDescent="0.25">
      <c r="A1436">
        <v>88398</v>
      </c>
      <c r="B1436" t="str">
        <f t="shared" si="44"/>
        <v>S-S60H set of fittings (H60)</v>
      </c>
      <c r="C1436" s="185">
        <f t="shared" si="45"/>
        <v>17.191569999999999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473.2</v>
      </c>
      <c r="I1436" s="460">
        <v>19.32658</v>
      </c>
      <c r="J1436" s="460">
        <v>87.517849999999996</v>
      </c>
      <c r="K1436" s="460">
        <v>8204.6774100000002</v>
      </c>
      <c r="L1436" s="459" t="s">
        <v>537</v>
      </c>
      <c r="O1436">
        <v>17.191569999999999</v>
      </c>
      <c r="P1436" t="s">
        <v>9821</v>
      </c>
    </row>
    <row r="1437" spans="1:16" ht="15" x14ac:dyDescent="0.25">
      <c r="A1437">
        <v>88803</v>
      </c>
      <c r="B1437" t="str">
        <f t="shared" si="44"/>
        <v>S-S08 Handle profile alu elox 2,7m</v>
      </c>
      <c r="C1437" s="185">
        <f t="shared" si="45"/>
        <v>12.52946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>
        <v>387.29599999999999</v>
      </c>
      <c r="I1437" s="460">
        <v>15.818059999999999</v>
      </c>
      <c r="J1437" s="460">
        <v>71.629990000000006</v>
      </c>
      <c r="K1437" s="460">
        <v>6715.2129100000002</v>
      </c>
      <c r="L1437" s="459" t="s">
        <v>537</v>
      </c>
      <c r="O1437">
        <v>12.52946</v>
      </c>
      <c r="P1437" t="s">
        <v>9822</v>
      </c>
    </row>
    <row r="1438" spans="1:16" ht="15" x14ac:dyDescent="0.25">
      <c r="A1438">
        <v>88968</v>
      </c>
      <c r="B1438" t="str">
        <f t="shared" si="44"/>
        <v>S-S03 aluminum anodized guide profile 1.25m</v>
      </c>
      <c r="C1438" s="185">
        <f t="shared" si="45"/>
        <v>0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>
        <v>0</v>
      </c>
      <c r="I1438" s="460">
        <v>0</v>
      </c>
      <c r="J1438" s="460">
        <v>0</v>
      </c>
      <c r="K1438" s="460">
        <v>0</v>
      </c>
      <c r="L1438" s="459" t="s">
        <v>540</v>
      </c>
      <c r="O1438">
        <v>0</v>
      </c>
      <c r="P1438" t="s">
        <v>9823</v>
      </c>
    </row>
    <row r="1439" spans="1:16" ht="15" x14ac:dyDescent="0.25">
      <c r="A1439">
        <v>87311</v>
      </c>
      <c r="B1439" t="str">
        <f t="shared" si="44"/>
        <v>S-S37 set of fittings 1 wing</v>
      </c>
      <c r="C1439" s="185">
        <f t="shared" si="45"/>
        <v>14.452579999999999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397.488</v>
      </c>
      <c r="I1439" s="460">
        <v>16.23432</v>
      </c>
      <c r="J1439" s="460">
        <v>73.515000000000001</v>
      </c>
      <c r="K1439" s="460">
        <v>6891.92904</v>
      </c>
      <c r="L1439" s="459" t="s">
        <v>537</v>
      </c>
      <c r="O1439">
        <v>14.452579999999999</v>
      </c>
      <c r="P1439" t="s">
        <v>9824</v>
      </c>
    </row>
    <row r="1440" spans="1:16" ht="15" x14ac:dyDescent="0.25">
      <c r="A1440">
        <v>87312</v>
      </c>
      <c r="B1440" t="str">
        <f t="shared" si="44"/>
        <v>S-S50 top milling bar aluminum raw 3m</v>
      </c>
      <c r="C1440" s="185">
        <f t="shared" si="45"/>
        <v>28.23668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139.24695</v>
      </c>
      <c r="K1440" s="460">
        <v>5072.51613</v>
      </c>
      <c r="L1440" s="459" t="s">
        <v>538</v>
      </c>
      <c r="O1440">
        <v>28.23668</v>
      </c>
      <c r="P1440" t="s">
        <v>9825</v>
      </c>
    </row>
    <row r="1441" spans="1:16" ht="15" x14ac:dyDescent="0.25">
      <c r="A1441">
        <v>87313</v>
      </c>
      <c r="B1441" t="str">
        <f t="shared" si="44"/>
        <v>S-S50 top milling bar aluminum raw 2m</v>
      </c>
      <c r="C1441" s="185">
        <f t="shared" si="45"/>
        <v>18.794450000000001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92.683340000000001</v>
      </c>
      <c r="K1441" s="460">
        <v>3381.6774300000002</v>
      </c>
      <c r="L1441" s="459" t="s">
        <v>538</v>
      </c>
      <c r="O1441">
        <v>18.794450000000001</v>
      </c>
      <c r="P1441" t="s">
        <v>9826</v>
      </c>
    </row>
    <row r="1442" spans="1:16" ht="15" x14ac:dyDescent="0.25">
      <c r="A1442">
        <v>87314</v>
      </c>
      <c r="B1442" t="str">
        <f t="shared" si="44"/>
        <v>S-S03 guide profile aluminum anodized 3m</v>
      </c>
      <c r="C1442" s="185">
        <f t="shared" si="45"/>
        <v>8.3051600000000008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214.39205000000001</v>
      </c>
      <c r="I1442" s="460">
        <v>8.1798099999999998</v>
      </c>
      <c r="J1442" s="460">
        <v>40.95628</v>
      </c>
      <c r="K1442" s="460">
        <v>3946.5994300000002</v>
      </c>
      <c r="L1442" s="459" t="s">
        <v>538</v>
      </c>
      <c r="O1442">
        <v>8.3051600000000008</v>
      </c>
      <c r="P1442" t="s">
        <v>9827</v>
      </c>
    </row>
    <row r="1443" spans="1:16" ht="15" x14ac:dyDescent="0.25">
      <c r="A1443">
        <v>87315</v>
      </c>
      <c r="B1443" t="str">
        <f t="shared" si="44"/>
        <v>S-S03 guide profile aluminum anodized 2m</v>
      </c>
      <c r="C1443" s="185">
        <f t="shared" si="45"/>
        <v>5.5368399999999998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142.92941999999999</v>
      </c>
      <c r="I1443" s="460">
        <v>5.4532600000000002</v>
      </c>
      <c r="J1443" s="460">
        <v>27.304449999999999</v>
      </c>
      <c r="K1443" s="460">
        <v>2631.0918900000001</v>
      </c>
      <c r="L1443" s="459" t="s">
        <v>538</v>
      </c>
      <c r="O1443">
        <v>5.5368399999999998</v>
      </c>
      <c r="P1443" t="s">
        <v>9828</v>
      </c>
    </row>
    <row r="1444" spans="1:16" ht="15" x14ac:dyDescent="0.25">
      <c r="A1444">
        <v>88630</v>
      </c>
      <c r="B1444" t="str">
        <f t="shared" si="44"/>
        <v>S-S27AL-set fittings for alu doors 25 kg</v>
      </c>
      <c r="C1444" s="185">
        <f t="shared" si="45"/>
        <v>15.387409999999999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423.69600000000003</v>
      </c>
      <c r="I1444" s="460">
        <v>17.30472</v>
      </c>
      <c r="J1444" s="460">
        <v>78.362129999999993</v>
      </c>
      <c r="K1444" s="460">
        <v>7346.3419400000002</v>
      </c>
      <c r="L1444" s="459" t="s">
        <v>538</v>
      </c>
      <c r="O1444">
        <v>15.387409999999999</v>
      </c>
      <c r="P1444" t="s">
        <v>9829</v>
      </c>
    </row>
    <row r="1445" spans="1:16" ht="15" x14ac:dyDescent="0.25">
      <c r="A1445">
        <v>88631</v>
      </c>
      <c r="B1445" t="str">
        <f t="shared" si="44"/>
        <v>S-S37AL-set fittings for alu doors 35 kg</v>
      </c>
      <c r="C1445" s="185">
        <f t="shared" si="45"/>
        <v>16.142600000000002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444.08</v>
      </c>
      <c r="I1445" s="460">
        <v>18.137250000000002</v>
      </c>
      <c r="J1445" s="460">
        <v>82.132149999999996</v>
      </c>
      <c r="K1445" s="460">
        <v>7699.7741900000001</v>
      </c>
      <c r="L1445" s="459" t="s">
        <v>538</v>
      </c>
      <c r="O1445">
        <v>16.142600000000002</v>
      </c>
      <c r="P1445" t="s">
        <v>9830</v>
      </c>
    </row>
    <row r="1446" spans="1:16" ht="15" x14ac:dyDescent="0.25">
      <c r="A1446">
        <v>88632</v>
      </c>
      <c r="B1446" t="str">
        <f t="shared" si="44"/>
        <v>S-S40H set fitting (H40HARD)</v>
      </c>
      <c r="C1446" s="185">
        <f t="shared" si="45"/>
        <v>19.46435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535.80799999999999</v>
      </c>
      <c r="I1446" s="460">
        <v>21.88363</v>
      </c>
      <c r="J1446" s="460">
        <v>99.097149999999999</v>
      </c>
      <c r="K1446" s="460">
        <v>9290.2193599999991</v>
      </c>
      <c r="L1446" s="459" t="s">
        <v>537</v>
      </c>
      <c r="O1446">
        <v>19.46435</v>
      </c>
      <c r="P1446" t="s">
        <v>9831</v>
      </c>
    </row>
    <row r="1447" spans="1:16" ht="15" x14ac:dyDescent="0.25">
      <c r="A1447">
        <v>88633</v>
      </c>
      <c r="B1447" t="str">
        <f t="shared" si="44"/>
        <v>S-S20 / 30 guide black / brown</v>
      </c>
      <c r="C1447" s="185">
        <f t="shared" si="45"/>
        <v>0.37014999999999998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10.192</v>
      </c>
      <c r="I1447" s="460">
        <v>0.41626999999999997</v>
      </c>
      <c r="J1447" s="460">
        <v>1.8850100000000001</v>
      </c>
      <c r="K1447" s="460">
        <v>176.71612999999999</v>
      </c>
      <c r="L1447" s="459" t="s">
        <v>538</v>
      </c>
      <c r="O1447">
        <v>0.37014999999999998</v>
      </c>
      <c r="P1447" t="s">
        <v>9832</v>
      </c>
    </row>
    <row r="1448" spans="1:16" ht="15" x14ac:dyDescent="0.25">
      <c r="A1448">
        <v>88634</v>
      </c>
      <c r="B1448" t="str">
        <f t="shared" si="44"/>
        <v>S-S40/80 lead</v>
      </c>
      <c r="C1448" s="185">
        <f t="shared" si="45"/>
        <v>0.29137999999999997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>
        <v>8.0232799999999997</v>
      </c>
      <c r="I1448" s="460">
        <v>0.32767000000000002</v>
      </c>
      <c r="J1448" s="460">
        <v>1.4838899999999999</v>
      </c>
      <c r="K1448" s="460">
        <v>138.46450999999999</v>
      </c>
      <c r="L1448" s="459" t="s">
        <v>540</v>
      </c>
      <c r="O1448">
        <v>0.29137999999999997</v>
      </c>
      <c r="P1448" t="s">
        <v>9833</v>
      </c>
    </row>
    <row r="1449" spans="1:16" ht="15" x14ac:dyDescent="0.25">
      <c r="A1449">
        <v>88635</v>
      </c>
      <c r="B1449" t="str">
        <f t="shared" si="44"/>
        <v>S-brake S36 (H60) part of set S36</v>
      </c>
      <c r="C1449" s="185">
        <f t="shared" si="45"/>
        <v>0.69932000000000005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18.928000000000001</v>
      </c>
      <c r="I1449" s="460">
        <v>0.77305999999999997</v>
      </c>
      <c r="J1449" s="460">
        <v>3.5007199999999998</v>
      </c>
      <c r="K1449" s="460">
        <v>332.31434999999999</v>
      </c>
      <c r="L1449" s="459" t="s">
        <v>537</v>
      </c>
      <c r="O1449">
        <v>0.69932000000000005</v>
      </c>
      <c r="P1449" t="s">
        <v>9834</v>
      </c>
    </row>
    <row r="1450" spans="1:16" ht="15" x14ac:dyDescent="0.25">
      <c r="A1450">
        <v>88636</v>
      </c>
      <c r="B1450" t="str">
        <f t="shared" si="44"/>
        <v>S-S40/80 fitting  (H40/80)</v>
      </c>
      <c r="C1450" s="185">
        <f t="shared" si="45"/>
        <v>1.63174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>
        <v>45.136000000000003</v>
      </c>
      <c r="I1450" s="460">
        <v>1.84345</v>
      </c>
      <c r="J1450" s="460">
        <v>8.3478499999999993</v>
      </c>
      <c r="K1450" s="460">
        <v>782.6</v>
      </c>
      <c r="L1450" s="459" t="s">
        <v>537</v>
      </c>
      <c r="O1450">
        <v>1.63174</v>
      </c>
      <c r="P1450" t="s">
        <v>9835</v>
      </c>
    </row>
    <row r="1451" spans="1:16" ht="15" x14ac:dyDescent="0.25">
      <c r="A1451">
        <v>88643</v>
      </c>
      <c r="B1451" t="str">
        <f t="shared" si="44"/>
        <v>S-S25 top bar aluminum elox 2m</v>
      </c>
      <c r="C1451" s="185">
        <f t="shared" si="45"/>
        <v>0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>
        <v>0</v>
      </c>
      <c r="I1451" s="460">
        <v>0</v>
      </c>
      <c r="J1451" s="460">
        <v>0</v>
      </c>
      <c r="K1451" s="460">
        <v>0</v>
      </c>
      <c r="L1451" s="459" t="s">
        <v>540</v>
      </c>
      <c r="O1451">
        <v>0</v>
      </c>
      <c r="P1451" t="s">
        <v>9836</v>
      </c>
    </row>
    <row r="1452" spans="1:16" ht="15" x14ac:dyDescent="0.25">
      <c r="A1452">
        <v>88644</v>
      </c>
      <c r="B1452" t="str">
        <f t="shared" si="44"/>
        <v>S-S25 top bar aluminum elox 3m</v>
      </c>
      <c r="C1452" s="185">
        <f t="shared" si="45"/>
        <v>0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>
        <v>0</v>
      </c>
      <c r="I1452" s="460">
        <v>0</v>
      </c>
      <c r="J1452" s="460">
        <v>0</v>
      </c>
      <c r="K1452" s="460">
        <v>0</v>
      </c>
      <c r="L1452" s="459" t="s">
        <v>540</v>
      </c>
      <c r="O1452">
        <v>0</v>
      </c>
      <c r="P1452" t="s">
        <v>9837</v>
      </c>
    </row>
    <row r="1453" spans="1:16" ht="15" x14ac:dyDescent="0.25">
      <c r="A1453">
        <v>88645</v>
      </c>
      <c r="B1453" t="str">
        <f t="shared" si="44"/>
        <v>S-S25 top bar aluminum raw 2m</v>
      </c>
      <c r="C1453" s="185">
        <f t="shared" si="45"/>
        <v>0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>
        <v>0</v>
      </c>
      <c r="I1453" s="460">
        <v>0</v>
      </c>
      <c r="J1453" s="460">
        <v>0</v>
      </c>
      <c r="K1453" s="460">
        <v>0</v>
      </c>
      <c r="L1453" s="459" t="s">
        <v>540</v>
      </c>
      <c r="O1453">
        <v>0</v>
      </c>
      <c r="P1453" t="s">
        <v>9838</v>
      </c>
    </row>
    <row r="1454" spans="1:16" ht="15" x14ac:dyDescent="0.25">
      <c r="A1454">
        <v>89690</v>
      </c>
      <c r="B1454" t="str">
        <f t="shared" si="44"/>
        <v>S-S03 aluminum anodized water profile 2.5m</v>
      </c>
      <c r="C1454" s="185">
        <f t="shared" si="45"/>
        <v>0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>
        <v>0</v>
      </c>
      <c r="I1454" s="460">
        <v>0</v>
      </c>
      <c r="J1454" s="460">
        <v>0</v>
      </c>
      <c r="K1454" s="460">
        <v>0</v>
      </c>
      <c r="L1454" s="459" t="s">
        <v>540</v>
      </c>
      <c r="O1454">
        <v>0</v>
      </c>
      <c r="P1454" t="s">
        <v>9839</v>
      </c>
    </row>
    <row r="1455" spans="1:16" ht="15" x14ac:dyDescent="0.25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5" x14ac:dyDescent="0.25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5" x14ac:dyDescent="0.25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5" x14ac:dyDescent="0.25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5" x14ac:dyDescent="0.25">
      <c r="A1459">
        <v>375328</v>
      </c>
      <c r="B1459" t="str">
        <f t="shared" si="44"/>
        <v>SEVROLL 219-047 upper guide holder for laminate 16 - 25mm</v>
      </c>
      <c r="C1459" s="185">
        <f t="shared" si="45"/>
        <v>1.98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906.99446</v>
      </c>
      <c r="L1459" s="459" t="s">
        <v>539</v>
      </c>
      <c r="O1459">
        <v>1.98</v>
      </c>
      <c r="P1459" t="s">
        <v>9840</v>
      </c>
    </row>
    <row r="1460" spans="1:16" ht="15" x14ac:dyDescent="0.25">
      <c r="A1460">
        <v>375331</v>
      </c>
      <c r="B1460" t="e">
        <f t="shared" si="44"/>
        <v>#N/A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5" x14ac:dyDescent="0.25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5" x14ac:dyDescent="0.25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5" x14ac:dyDescent="0.25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5" x14ac:dyDescent="0.25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5" x14ac:dyDescent="0.25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5" x14ac:dyDescent="0.25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5" x14ac:dyDescent="0.25">
      <c r="A1467">
        <v>88150</v>
      </c>
      <c r="B1467" t="str">
        <f t="shared" si="44"/>
        <v>S-S20 set of fittings 1 wing 20kg</v>
      </c>
      <c r="C1467" s="185">
        <f t="shared" si="45"/>
        <v>6.18668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170.352</v>
      </c>
      <c r="I1467" s="460">
        <v>6.9575699999999996</v>
      </c>
      <c r="J1467" s="460">
        <v>31.506419999999999</v>
      </c>
      <c r="K1467" s="460">
        <v>2953.6838699999998</v>
      </c>
      <c r="L1467" s="459" t="s">
        <v>538</v>
      </c>
      <c r="O1467">
        <v>6.18668</v>
      </c>
      <c r="P1467" t="s">
        <v>9841</v>
      </c>
    </row>
    <row r="1468" spans="1:16" ht="15" x14ac:dyDescent="0.25">
      <c r="A1468">
        <v>88151</v>
      </c>
      <c r="B1468" t="str">
        <f t="shared" si="44"/>
        <v>S-S30-set of fittings 1 wing 30kg</v>
      </c>
      <c r="C1468" s="185">
        <f t="shared" si="45"/>
        <v>9.0328599999999994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248.976</v>
      </c>
      <c r="I1468" s="460">
        <v>10.168749999999999</v>
      </c>
      <c r="J1468" s="460">
        <v>46.047870000000003</v>
      </c>
      <c r="K1468" s="460">
        <v>4316.9225900000001</v>
      </c>
      <c r="L1468" s="459" t="s">
        <v>538</v>
      </c>
      <c r="O1468">
        <v>9.0328599999999994</v>
      </c>
      <c r="P1468" t="s">
        <v>9842</v>
      </c>
    </row>
    <row r="1469" spans="1:16" ht="15" x14ac:dyDescent="0.25">
      <c r="A1469">
        <v>88152</v>
      </c>
      <c r="B1469" t="str">
        <f t="shared" si="44"/>
        <v>S-S20 / 30 profile single steel 2m</v>
      </c>
      <c r="C1469" s="185">
        <f t="shared" si="45"/>
        <v>14.27698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381.47199999999998</v>
      </c>
      <c r="I1469" s="460">
        <v>15.5802</v>
      </c>
      <c r="J1469" s="460">
        <v>70.552850000000007</v>
      </c>
      <c r="K1469" s="460">
        <v>6784.38976</v>
      </c>
      <c r="L1469" s="459" t="s">
        <v>538</v>
      </c>
      <c r="O1469">
        <v>14.27698</v>
      </c>
      <c r="P1469" t="s">
        <v>9843</v>
      </c>
    </row>
    <row r="1470" spans="1:16" ht="15" x14ac:dyDescent="0.25">
      <c r="A1470">
        <v>88153</v>
      </c>
      <c r="B1470" t="str">
        <f t="shared" si="44"/>
        <v>S-S20 / 30 profile single steel 3m</v>
      </c>
      <c r="C1470" s="185">
        <f t="shared" si="45"/>
        <v>21.417459999999998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572.20799999999997</v>
      </c>
      <c r="I1470" s="460">
        <v>23.370290000000001</v>
      </c>
      <c r="J1470" s="460">
        <v>105.82929</v>
      </c>
      <c r="K1470" s="460">
        <v>10177.53442</v>
      </c>
      <c r="L1470" s="459" t="s">
        <v>538</v>
      </c>
      <c r="O1470">
        <v>21.417459999999998</v>
      </c>
      <c r="P1470" t="s">
        <v>9844</v>
      </c>
    </row>
    <row r="1471" spans="1:16" ht="15" x14ac:dyDescent="0.25">
      <c r="A1471">
        <v>88154</v>
      </c>
      <c r="B1471" t="str">
        <f t="shared" si="44"/>
        <v>S-S20 / 30 alu anodized double profile 2m</v>
      </c>
      <c r="C1471" s="185">
        <f t="shared" si="45"/>
        <v>26.227340000000002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27.35454</v>
      </c>
      <c r="J1471" s="460">
        <v>129.33797999999999</v>
      </c>
      <c r="K1471" s="460">
        <v>12463.17526</v>
      </c>
      <c r="L1471" s="459" t="s">
        <v>538</v>
      </c>
      <c r="O1471">
        <v>26.227340000000002</v>
      </c>
      <c r="P1471" t="s">
        <v>9845</v>
      </c>
    </row>
    <row r="1472" spans="1:16" ht="15" x14ac:dyDescent="0.25">
      <c r="A1472">
        <v>88155</v>
      </c>
      <c r="B1472" t="str">
        <f t="shared" si="44"/>
        <v>S-S20 / 30 alu anodized double profile 3m</v>
      </c>
      <c r="C1472" s="185">
        <f t="shared" si="45"/>
        <v>39.341000000000001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41.031820000000003</v>
      </c>
      <c r="J1472" s="460">
        <v>194.00698</v>
      </c>
      <c r="K1472" s="460">
        <v>18694.762879999998</v>
      </c>
      <c r="L1472" s="459" t="s">
        <v>538</v>
      </c>
      <c r="O1472">
        <v>39.341000000000001</v>
      </c>
      <c r="P1472" t="s">
        <v>9846</v>
      </c>
    </row>
    <row r="1473" spans="1:16" ht="15" x14ac:dyDescent="0.25">
      <c r="A1473">
        <v>88156</v>
      </c>
      <c r="B1473" t="str">
        <f t="shared" si="44"/>
        <v>S-S20 / S30 plastic brake</v>
      </c>
      <c r="C1473" s="185">
        <f t="shared" si="45"/>
        <v>0.42302000000000001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11.648</v>
      </c>
      <c r="I1473" s="460">
        <v>0.47572999999999999</v>
      </c>
      <c r="J1473" s="460">
        <v>2.15428</v>
      </c>
      <c r="K1473" s="460">
        <v>201.96127999999999</v>
      </c>
      <c r="L1473" s="459" t="s">
        <v>538</v>
      </c>
      <c r="O1473">
        <v>0.42302000000000001</v>
      </c>
      <c r="P1473" t="s">
        <v>9847</v>
      </c>
    </row>
    <row r="1474" spans="1:16" ht="15" x14ac:dyDescent="0.25">
      <c r="A1474">
        <v>88157</v>
      </c>
      <c r="B1474" t="str">
        <f t="shared" si="44"/>
        <v>S-S20 / 30 stopper + 2x screws</v>
      </c>
      <c r="C1474" s="185">
        <f t="shared" si="45"/>
        <v>1.04897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29.12</v>
      </c>
      <c r="I1474" s="460">
        <v>1.18933</v>
      </c>
      <c r="J1474" s="460">
        <v>5.3857200000000001</v>
      </c>
      <c r="K1474" s="460">
        <v>504.90323000000001</v>
      </c>
      <c r="L1474" s="459" t="s">
        <v>538</v>
      </c>
      <c r="O1474">
        <v>1.04897</v>
      </c>
      <c r="P1474" t="s">
        <v>9848</v>
      </c>
    </row>
    <row r="1475" spans="1:16" ht="15" x14ac:dyDescent="0.25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5" x14ac:dyDescent="0.25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5" x14ac:dyDescent="0.25">
      <c r="A1477">
        <v>87372</v>
      </c>
      <c r="B1477" t="str">
        <f t="shared" si="46"/>
        <v>Push.int.metal 1400 - upper rail 6m</v>
      </c>
      <c r="C1477" s="185">
        <f t="shared" si="47"/>
        <v>106.2915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>
        <v>3056.89293</v>
      </c>
      <c r="I1477" s="460">
        <v>123.18476</v>
      </c>
      <c r="J1477" s="460">
        <v>558.71943999999996</v>
      </c>
      <c r="K1477" s="460">
        <v>50731.414629999999</v>
      </c>
      <c r="L1477" s="459" t="s">
        <v>540</v>
      </c>
      <c r="O1477">
        <v>106.2915</v>
      </c>
      <c r="P1477" t="s">
        <v>9849</v>
      </c>
    </row>
    <row r="1478" spans="1:16" ht="15" x14ac:dyDescent="0.25">
      <c r="A1478">
        <v>88159</v>
      </c>
      <c r="B1478" t="str">
        <f t="shared" si="46"/>
        <v>S-S50 bottom profile aluminum anodized (H35 / 60) 2m</v>
      </c>
      <c r="C1478" s="185">
        <f t="shared" si="47"/>
        <v>0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>
        <v>0</v>
      </c>
      <c r="I1478" s="460">
        <v>0</v>
      </c>
      <c r="J1478" s="460">
        <v>0</v>
      </c>
      <c r="K1478" s="460">
        <v>0</v>
      </c>
      <c r="L1478" s="459" t="s">
        <v>537</v>
      </c>
      <c r="O1478">
        <v>0</v>
      </c>
      <c r="P1478" t="s">
        <v>9850</v>
      </c>
    </row>
    <row r="1479" spans="1:16" ht="15" x14ac:dyDescent="0.25">
      <c r="A1479">
        <v>87358</v>
      </c>
      <c r="B1479" t="str">
        <f t="shared" si="46"/>
        <v>Fitting braker 1390/1391</v>
      </c>
      <c r="C1479" s="185">
        <f t="shared" si="47"/>
        <v>0.78120000000000001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22.466940000000001</v>
      </c>
      <c r="I1479" s="460">
        <v>0.90537000000000001</v>
      </c>
      <c r="J1479" s="460">
        <v>4.1063700000000001</v>
      </c>
      <c r="K1479" s="460">
        <v>418.43428</v>
      </c>
      <c r="L1479" s="459" t="s">
        <v>537</v>
      </c>
      <c r="O1479">
        <v>0.78120000000000001</v>
      </c>
      <c r="P1479" t="s">
        <v>9851</v>
      </c>
    </row>
    <row r="1480" spans="1:16" ht="15" x14ac:dyDescent="0.25">
      <c r="A1480">
        <v>87359</v>
      </c>
      <c r="B1480" t="str">
        <f t="shared" si="46"/>
        <v>Upper aluminum bar 1390 / 330cm</v>
      </c>
      <c r="C1480" s="185">
        <f t="shared" si="47"/>
        <v>40.970999999999997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>
        <v>1178.30645</v>
      </c>
      <c r="I1480" s="460">
        <v>47.482660000000003</v>
      </c>
      <c r="J1480" s="460">
        <v>215.36335</v>
      </c>
      <c r="K1480" s="460">
        <v>19554.873080000001</v>
      </c>
      <c r="L1480" s="459" t="s">
        <v>540</v>
      </c>
      <c r="O1480">
        <v>40.970999999999997</v>
      </c>
      <c r="P1480" t="s">
        <v>9852</v>
      </c>
    </row>
    <row r="1481" spans="1:16" ht="15" x14ac:dyDescent="0.25">
      <c r="A1481">
        <v>92115</v>
      </c>
      <c r="B1481" t="str">
        <f t="shared" si="46"/>
        <v>StrongLine aluminum profile 1030 upper 1.2m</v>
      </c>
      <c r="C1481" s="185">
        <f t="shared" si="47"/>
        <v>1.58009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>
        <v>815.23146999999994</v>
      </c>
      <c r="L1481" s="459" t="s">
        <v>695</v>
      </c>
      <c r="O1481">
        <v>1.58009</v>
      </c>
      <c r="P1481" t="s">
        <v>9853</v>
      </c>
    </row>
    <row r="1482" spans="1:16" ht="15" x14ac:dyDescent="0.25">
      <c r="A1482">
        <v>92116</v>
      </c>
      <c r="B1482" t="str">
        <f t="shared" si="46"/>
        <v>StrongLine aluminum profile 1030 upper 2m</v>
      </c>
      <c r="C1482" s="185">
        <f t="shared" si="47"/>
        <v>2.6351200000000001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>
        <v>1359.0992799999999</v>
      </c>
      <c r="L1482" s="459" t="s">
        <v>695</v>
      </c>
      <c r="O1482">
        <v>2.6351200000000001</v>
      </c>
      <c r="P1482" t="s">
        <v>9854</v>
      </c>
    </row>
    <row r="1483" spans="1:16" ht="15" x14ac:dyDescent="0.25">
      <c r="A1483">
        <v>92117</v>
      </c>
      <c r="B1483" t="str">
        <f t="shared" si="46"/>
        <v>StrongLine aluminum profile 1030 upper 3m</v>
      </c>
      <c r="C1483" s="185">
        <f t="shared" si="47"/>
        <v>3.9502100000000002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>
        <v>2036.3682100000001</v>
      </c>
      <c r="L1483" s="459" t="s">
        <v>695</v>
      </c>
      <c r="O1483">
        <v>3.9502100000000002</v>
      </c>
      <c r="P1483" t="s">
        <v>9855</v>
      </c>
    </row>
    <row r="1484" spans="1:16" ht="15" x14ac:dyDescent="0.25">
      <c r="A1484">
        <v>92118</v>
      </c>
      <c r="B1484" t="str">
        <f t="shared" si="46"/>
        <v>StrongLine aluminum profile 1030 bottom 1.2m</v>
      </c>
      <c r="C1484" s="185">
        <f t="shared" si="47"/>
        <v>1.7707999999999999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>
        <v>841.47200999999995</v>
      </c>
      <c r="L1484" s="459" t="s">
        <v>695</v>
      </c>
      <c r="O1484">
        <v>1.7707999999999999</v>
      </c>
      <c r="P1484" t="s">
        <v>9856</v>
      </c>
    </row>
    <row r="1485" spans="1:16" ht="15" x14ac:dyDescent="0.25">
      <c r="A1485">
        <v>92119</v>
      </c>
      <c r="B1485" t="str">
        <f t="shared" si="46"/>
        <v>StrongLine aluminum profile 1030 lower 2m</v>
      </c>
      <c r="C1485" s="185">
        <f t="shared" si="47"/>
        <v>2.6351200000000001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>
        <v>1359.0992799999999</v>
      </c>
      <c r="L1485" s="459" t="s">
        <v>695</v>
      </c>
      <c r="O1485">
        <v>2.6351200000000001</v>
      </c>
      <c r="P1485" t="s">
        <v>9857</v>
      </c>
    </row>
    <row r="1486" spans="1:16" ht="15" x14ac:dyDescent="0.25">
      <c r="A1486">
        <v>92120</v>
      </c>
      <c r="B1486" t="str">
        <f t="shared" si="46"/>
        <v>StrongLine aluminum profile 1030 lower 3m</v>
      </c>
      <c r="C1486" s="185">
        <f t="shared" si="47"/>
        <v>3.9502100000000002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>
        <v>2036.3682100000001</v>
      </c>
      <c r="L1486" s="459" t="s">
        <v>695</v>
      </c>
      <c r="O1486">
        <v>3.9502100000000002</v>
      </c>
      <c r="P1486" t="s">
        <v>9858</v>
      </c>
    </row>
    <row r="1487" spans="1:16" ht="15" x14ac:dyDescent="0.25">
      <c r="A1487">
        <v>92107</v>
      </c>
      <c r="B1487" t="str">
        <f t="shared" si="46"/>
        <v>StrongLine aluminum profile 1030W bottom 1.2m</v>
      </c>
      <c r="C1487" s="185">
        <f t="shared" si="47"/>
        <v>1.7361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>
        <v>895.04435000000001</v>
      </c>
      <c r="L1487" s="459" t="s">
        <v>695</v>
      </c>
      <c r="O1487">
        <v>1.7361</v>
      </c>
      <c r="P1487" t="s">
        <v>9859</v>
      </c>
    </row>
    <row r="1488" spans="1:16" ht="15" x14ac:dyDescent="0.25">
      <c r="A1488">
        <v>92108</v>
      </c>
      <c r="B1488" t="str">
        <f t="shared" si="46"/>
        <v>StrongLine aluminum profile 1030W lower 2m</v>
      </c>
      <c r="C1488" s="185">
        <f t="shared" si="47"/>
        <v>3.21713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>
        <v>1528.77243</v>
      </c>
      <c r="L1488" s="459" t="s">
        <v>695</v>
      </c>
      <c r="O1488">
        <v>3.21713</v>
      </c>
      <c r="P1488" t="s">
        <v>9860</v>
      </c>
    </row>
    <row r="1489" spans="1:16" ht="15" x14ac:dyDescent="0.25">
      <c r="A1489">
        <v>92109</v>
      </c>
      <c r="B1489" t="str">
        <f t="shared" si="46"/>
        <v>StrongLine aluminum profile 1030W lower 3m</v>
      </c>
      <c r="C1489" s="185">
        <f t="shared" si="47"/>
        <v>4.3068499999999998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>
        <v>2221.0781000000002</v>
      </c>
      <c r="L1489" s="459" t="s">
        <v>695</v>
      </c>
      <c r="O1489">
        <v>4.3068499999999998</v>
      </c>
      <c r="P1489" t="s">
        <v>9861</v>
      </c>
    </row>
    <row r="1490" spans="1:16" ht="15" x14ac:dyDescent="0.25">
      <c r="A1490">
        <v>85861</v>
      </c>
      <c r="B1490" t="str">
        <f t="shared" si="46"/>
        <v>S-S35A top guide sliding fitting</v>
      </c>
      <c r="C1490" s="185">
        <f t="shared" si="47"/>
        <v>0.58165999999999995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16.015999999999998</v>
      </c>
      <c r="I1490" s="460">
        <v>0.65412000000000003</v>
      </c>
      <c r="J1490" s="460">
        <v>2.9621499999999998</v>
      </c>
      <c r="K1490" s="460">
        <v>277.69677000000001</v>
      </c>
      <c r="L1490" s="459" t="s">
        <v>537</v>
      </c>
      <c r="O1490">
        <v>0.58165999999999995</v>
      </c>
      <c r="P1490" t="s">
        <v>9862</v>
      </c>
    </row>
    <row r="1491" spans="1:16" ht="15" x14ac:dyDescent="0.25">
      <c r="A1491">
        <v>85864</v>
      </c>
      <c r="B1491" t="str">
        <f t="shared" si="46"/>
        <v>S-S35B top guide sliding fitting</v>
      </c>
      <c r="C1491" s="185">
        <f t="shared" si="47"/>
        <v>0.58165999999999995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16.015999999999998</v>
      </c>
      <c r="I1491" s="460">
        <v>0.65412000000000003</v>
      </c>
      <c r="J1491" s="460">
        <v>2.9621499999999998</v>
      </c>
      <c r="K1491" s="460">
        <v>277.69677000000001</v>
      </c>
      <c r="L1491" s="459" t="s">
        <v>663</v>
      </c>
      <c r="O1491">
        <v>0.58165999999999995</v>
      </c>
      <c r="P1491" t="s">
        <v>9863</v>
      </c>
    </row>
    <row r="1492" spans="1:16" ht="15" x14ac:dyDescent="0.25">
      <c r="A1492">
        <v>175828</v>
      </c>
      <c r="B1492" t="str">
        <f t="shared" si="46"/>
        <v>S-S60N 1 set fitting for 1 doors</v>
      </c>
      <c r="C1492" s="185">
        <f t="shared" si="47"/>
        <v>9.2659599999999998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254.8</v>
      </c>
      <c r="I1492" s="460">
        <v>10.40662</v>
      </c>
      <c r="J1492" s="460">
        <v>47.125010000000003</v>
      </c>
      <c r="K1492" s="460">
        <v>4417.9032299999999</v>
      </c>
      <c r="L1492" s="459" t="s">
        <v>537</v>
      </c>
      <c r="O1492">
        <v>9.2659599999999998</v>
      </c>
      <c r="P1492" t="s">
        <v>9864</v>
      </c>
    </row>
    <row r="1493" spans="1:16" ht="15" x14ac:dyDescent="0.25">
      <c r="A1493">
        <v>176321</v>
      </c>
      <c r="B1493" t="str">
        <f t="shared" si="46"/>
        <v>SU profile for laminate 18mm 3m silver</v>
      </c>
      <c r="C1493" s="185">
        <f t="shared" si="47"/>
        <v>0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>
        <v>0</v>
      </c>
      <c r="I1493" s="460">
        <v>0</v>
      </c>
      <c r="J1493" s="460">
        <v>0</v>
      </c>
      <c r="K1493" s="460">
        <v>0</v>
      </c>
      <c r="L1493" s="459" t="s">
        <v>540</v>
      </c>
      <c r="O1493">
        <v>0</v>
      </c>
      <c r="P1493" t="s">
        <v>9614</v>
      </c>
    </row>
    <row r="1494" spans="1:16" ht="15" x14ac:dyDescent="0.25">
      <c r="A1494">
        <v>340563</v>
      </c>
      <c r="B1494" t="str">
        <f t="shared" si="46"/>
        <v>K-WC Top fixing clamp T 18 mm</v>
      </c>
      <c r="C1494" s="185">
        <f t="shared" si="47"/>
        <v>20.13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653.17269999999996</v>
      </c>
      <c r="I1494" s="460">
        <v>23.884029999999999</v>
      </c>
      <c r="J1494" s="460">
        <v>116.62667999999999</v>
      </c>
      <c r="K1494" s="460">
        <v>9506.5928500000009</v>
      </c>
      <c r="L1494" s="459" t="s">
        <v>538</v>
      </c>
      <c r="O1494">
        <v>20.13</v>
      </c>
      <c r="P1494" t="s">
        <v>9865</v>
      </c>
    </row>
    <row r="1495" spans="1:16" ht="15" x14ac:dyDescent="0.25">
      <c r="A1495">
        <v>340564</v>
      </c>
      <c r="B1495" t="str">
        <f t="shared" si="46"/>
        <v>K-WC Left hinge (screws) H70 18 mm</v>
      </c>
      <c r="C1495" s="185">
        <f t="shared" si="47"/>
        <v>20.9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669.96288000000004</v>
      </c>
      <c r="I1495" s="460">
        <v>25.50102</v>
      </c>
      <c r="J1495" s="460">
        <v>118.63516</v>
      </c>
      <c r="K1495" s="460">
        <v>10145.876899999999</v>
      </c>
      <c r="L1495" s="459" t="s">
        <v>538</v>
      </c>
      <c r="O1495">
        <v>20.9</v>
      </c>
      <c r="P1495" t="s">
        <v>9866</v>
      </c>
    </row>
    <row r="1496" spans="1:16" ht="15" x14ac:dyDescent="0.25">
      <c r="A1496">
        <v>340565</v>
      </c>
      <c r="B1496" t="str">
        <f t="shared" si="46"/>
        <v>K-WC Right hinge (screws) H70 18 mm</v>
      </c>
      <c r="C1496" s="185">
        <f t="shared" si="47"/>
        <v>20.9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669.96288000000004</v>
      </c>
      <c r="I1496" s="460">
        <v>25.50102</v>
      </c>
      <c r="J1496" s="460">
        <v>118.63516</v>
      </c>
      <c r="K1496" s="460">
        <v>10145.876899999999</v>
      </c>
      <c r="L1496" s="459" t="s">
        <v>538</v>
      </c>
      <c r="O1496">
        <v>20.9</v>
      </c>
      <c r="P1496" t="s">
        <v>9867</v>
      </c>
    </row>
    <row r="1497" spans="1:16" ht="15" x14ac:dyDescent="0.25">
      <c r="A1497">
        <v>318841</v>
      </c>
      <c r="B1497" t="e">
        <f t="shared" si="46"/>
        <v>#N/A</v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5" x14ac:dyDescent="0.25">
      <c r="A1498">
        <v>358263</v>
      </c>
      <c r="B1498" t="e">
        <f t="shared" si="46"/>
        <v>#N/A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5" x14ac:dyDescent="0.25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5" x14ac:dyDescent="0.25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5" x14ac:dyDescent="0.25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5" x14ac:dyDescent="0.25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5" x14ac:dyDescent="0.25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5" x14ac:dyDescent="0.25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5" x14ac:dyDescent="0.25">
      <c r="A1505">
        <v>388453</v>
      </c>
      <c r="B1505" t="str">
        <f t="shared" si="46"/>
        <v>S-S50 lower rail RAL9005 matt aluminum 3m</v>
      </c>
      <c r="C1505" s="185">
        <f t="shared" si="47"/>
        <v>0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>
        <v>0</v>
      </c>
      <c r="I1505" s="460">
        <v>0</v>
      </c>
      <c r="J1505" s="460">
        <v>0</v>
      </c>
      <c r="K1505" s="460">
        <v>0</v>
      </c>
      <c r="L1505" s="459" t="s">
        <v>540</v>
      </c>
      <c r="O1505">
        <v>0</v>
      </c>
      <c r="P1505" t="s">
        <v>9868</v>
      </c>
    </row>
    <row r="1506" spans="1:16" ht="15" x14ac:dyDescent="0.25">
      <c r="A1506">
        <v>388455</v>
      </c>
      <c r="B1506" t="str">
        <f t="shared" si="46"/>
        <v>S-S50 top rail RAL9005 matt aluminum 3m</v>
      </c>
      <c r="C1506" s="185">
        <f t="shared" si="47"/>
        <v>0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>
        <v>0</v>
      </c>
      <c r="I1506" s="460">
        <v>0</v>
      </c>
      <c r="J1506" s="460">
        <v>0</v>
      </c>
      <c r="K1506" s="460">
        <v>0</v>
      </c>
      <c r="L1506" s="459" t="s">
        <v>540</v>
      </c>
      <c r="O1506">
        <v>0</v>
      </c>
      <c r="P1506" t="s">
        <v>9869</v>
      </c>
    </row>
    <row r="1507" spans="1:16" ht="15" x14ac:dyDescent="0.25">
      <c r="A1507">
        <v>388462</v>
      </c>
      <c r="B1507" t="str">
        <f t="shared" si="46"/>
        <v>SEVROLL 222883 sponge for removing small scratches on silver aluminum profiles</v>
      </c>
      <c r="C1507" s="185">
        <f t="shared" si="47"/>
        <v>8.7560000000000002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>
        <v>273.57673999999997</v>
      </c>
      <c r="I1507" s="460">
        <v>9.8365399999999994</v>
      </c>
      <c r="J1507" s="460">
        <v>33.825380000000003</v>
      </c>
      <c r="K1507" s="460">
        <v>3920.4835899999998</v>
      </c>
      <c r="L1507" s="459" t="s">
        <v>539</v>
      </c>
      <c r="O1507">
        <v>8.7560000000000002</v>
      </c>
      <c r="P1507" t="s">
        <v>9870</v>
      </c>
    </row>
    <row r="1508" spans="1:16" ht="15" x14ac:dyDescent="0.25">
      <c r="A1508">
        <v>388537</v>
      </c>
      <c r="B1508" t="str">
        <f t="shared" si="46"/>
        <v>StrongLine Planio set for 2 solid leaves with damping, including 8 dampers, 80kg</v>
      </c>
      <c r="C1508" s="185">
        <f t="shared" si="47"/>
        <v>72.52458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>
        <v>34794.651149999998</v>
      </c>
      <c r="L1508" s="459" t="s">
        <v>538</v>
      </c>
      <c r="O1508">
        <v>72.52458</v>
      </c>
      <c r="P1508" t="s">
        <v>9871</v>
      </c>
    </row>
    <row r="1509" spans="1:16" ht="15" x14ac:dyDescent="0.25">
      <c r="A1509">
        <v>388538</v>
      </c>
      <c r="B1509" t="str">
        <f t="shared" si="46"/>
        <v>StrongLine Planio set for 3 solid leaves with damping, 10 dampers,anti collision</v>
      </c>
      <c r="C1509" s="185">
        <f t="shared" si="47"/>
        <v>95.133349999999993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>
        <v>45641.520349999999</v>
      </c>
      <c r="L1509" s="459" t="s">
        <v>538</v>
      </c>
      <c r="O1509">
        <v>95.133349999999993</v>
      </c>
      <c r="P1509" t="s">
        <v>9872</v>
      </c>
    </row>
    <row r="1510" spans="1:16" ht="15" x14ac:dyDescent="0.25">
      <c r="A1510">
        <v>388539</v>
      </c>
      <c r="B1510" t="str">
        <f t="shared" si="46"/>
        <v>StrongLine Planio top guide elox 2m</v>
      </c>
      <c r="C1510" s="185">
        <f t="shared" si="47"/>
        <v>8.4149999999999991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15.00371</v>
      </c>
      <c r="J1510" s="460">
        <v>50.726379999999999</v>
      </c>
      <c r="K1510" s="460">
        <v>4837.9801900000002</v>
      </c>
      <c r="L1510" s="459" t="s">
        <v>538</v>
      </c>
      <c r="O1510">
        <v>8.4149999999999991</v>
      </c>
      <c r="P1510" t="s">
        <v>9873</v>
      </c>
    </row>
    <row r="1511" spans="1:16" ht="15" x14ac:dyDescent="0.25">
      <c r="A1511">
        <v>388540</v>
      </c>
      <c r="B1511" t="str">
        <f t="shared" si="46"/>
        <v>StrongLine Planio top guide elox 3m</v>
      </c>
      <c r="C1511" s="185">
        <f t="shared" si="47"/>
        <v>12.6326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26.769169999999999</v>
      </c>
      <c r="J1511" s="460">
        <v>83.616829999999993</v>
      </c>
      <c r="K1511" s="460">
        <v>8631.7919999999995</v>
      </c>
      <c r="L1511" s="459" t="s">
        <v>538</v>
      </c>
      <c r="O1511">
        <v>12.6326</v>
      </c>
      <c r="P1511" t="s">
        <v>9874</v>
      </c>
    </row>
    <row r="1512" spans="1:16" ht="15" x14ac:dyDescent="0.25">
      <c r="A1512">
        <v>388541</v>
      </c>
      <c r="B1512" t="str">
        <f t="shared" si="46"/>
        <v>StrongLine Planio top guide elox 4m</v>
      </c>
      <c r="C1512" s="185">
        <f t="shared" si="47"/>
        <v>16.829999999999998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30.007400000000001</v>
      </c>
      <c r="J1512" s="460">
        <v>101.45274999999999</v>
      </c>
      <c r="K1512" s="460">
        <v>9675.9603999999999</v>
      </c>
      <c r="L1512" s="459" t="s">
        <v>538</v>
      </c>
      <c r="O1512">
        <v>16.829999999999998</v>
      </c>
      <c r="P1512" t="s">
        <v>9875</v>
      </c>
    </row>
    <row r="1513" spans="1:16" ht="15" x14ac:dyDescent="0.25">
      <c r="A1513">
        <v>388542</v>
      </c>
      <c r="B1513" t="str">
        <f t="shared" si="46"/>
        <v>StrongLine Planio bottom guide elox 2m</v>
      </c>
      <c r="C1513" s="185">
        <f t="shared" si="47"/>
        <v>10.291729999999999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18.34985</v>
      </c>
      <c r="J1513" s="460">
        <v>62.039479999999998</v>
      </c>
      <c r="K1513" s="460">
        <v>5916.9541900000004</v>
      </c>
      <c r="L1513" s="459" t="s">
        <v>538</v>
      </c>
      <c r="O1513">
        <v>10.291729999999999</v>
      </c>
      <c r="P1513" t="s">
        <v>9876</v>
      </c>
    </row>
    <row r="1514" spans="1:16" ht="15" x14ac:dyDescent="0.25">
      <c r="A1514">
        <v>388543</v>
      </c>
      <c r="B1514" t="str">
        <f t="shared" si="46"/>
        <v>StrongLine Planio bottom guide elox 3m</v>
      </c>
      <c r="C1514" s="185">
        <f t="shared" si="47"/>
        <v>15.417400000000001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32.633929999999999</v>
      </c>
      <c r="J1514" s="460">
        <v>102.04992</v>
      </c>
      <c r="K1514" s="460">
        <v>10522.89696</v>
      </c>
      <c r="L1514" s="459" t="s">
        <v>538</v>
      </c>
      <c r="O1514">
        <v>15.417400000000001</v>
      </c>
      <c r="P1514" t="s">
        <v>9877</v>
      </c>
    </row>
    <row r="1515" spans="1:16" ht="15" x14ac:dyDescent="0.25">
      <c r="A1515">
        <v>388544</v>
      </c>
      <c r="B1515" t="str">
        <f t="shared" si="46"/>
        <v>StrongLine Planio bottom guide elox 4m</v>
      </c>
      <c r="C1515" s="185">
        <f t="shared" si="47"/>
        <v>20.583459999999999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36.6997</v>
      </c>
      <c r="J1515" s="460">
        <v>124.07883</v>
      </c>
      <c r="K1515" s="460">
        <v>11833.9084</v>
      </c>
      <c r="L1515" s="459" t="s">
        <v>538</v>
      </c>
      <c r="O1515">
        <v>20.583459999999999</v>
      </c>
      <c r="P1515" t="s">
        <v>9878</v>
      </c>
    </row>
    <row r="1516" spans="1:16" ht="15" x14ac:dyDescent="0.25">
      <c r="A1516">
        <v>388545</v>
      </c>
      <c r="B1516" t="str">
        <f t="shared" si="46"/>
        <v>StrongLine Planio cover profile for outer door elox 2m</v>
      </c>
      <c r="C1516" s="185">
        <f t="shared" si="47"/>
        <v>7.6885199999999996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16.298999999999999</v>
      </c>
      <c r="J1516" s="460">
        <v>46.34713</v>
      </c>
      <c r="K1516" s="460">
        <v>5255.6475499999997</v>
      </c>
      <c r="L1516" s="459" t="s">
        <v>538</v>
      </c>
      <c r="O1516">
        <v>7.6885199999999996</v>
      </c>
      <c r="P1516" t="s">
        <v>9879</v>
      </c>
    </row>
    <row r="1517" spans="1:16" ht="15" x14ac:dyDescent="0.25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5" x14ac:dyDescent="0.25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5" x14ac:dyDescent="0.25">
      <c r="A1519">
        <v>317904</v>
      </c>
      <c r="B1519" t="str">
        <f t="shared" si="46"/>
        <v>S-brush stop low with glue 4.8*5mm gray</v>
      </c>
      <c r="C1519" s="185">
        <f t="shared" si="47"/>
        <v>0.87414999999999998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>
        <v>24.751999999999999</v>
      </c>
      <c r="I1519" s="460">
        <v>1.0109300000000001</v>
      </c>
      <c r="J1519" s="460">
        <v>4.5778600000000003</v>
      </c>
      <c r="K1519" s="460">
        <v>415.39321000000001</v>
      </c>
      <c r="L1519" s="459" t="s">
        <v>540</v>
      </c>
      <c r="O1519">
        <v>0.87414999999999998</v>
      </c>
      <c r="P1519" t="s">
        <v>9880</v>
      </c>
    </row>
    <row r="1520" spans="1:16" ht="15" x14ac:dyDescent="0.25">
      <c r="A1520">
        <v>317938</v>
      </c>
      <c r="B1520" t="str">
        <f t="shared" si="46"/>
        <v>S-S60N-2 set fitting for 1 doors</v>
      </c>
      <c r="C1520" s="185">
        <f t="shared" si="47"/>
        <v>9.2659599999999998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254.8</v>
      </c>
      <c r="I1520" s="460">
        <v>10.40662</v>
      </c>
      <c r="J1520" s="460">
        <v>47.125010000000003</v>
      </c>
      <c r="K1520" s="460">
        <v>4417.9032299999999</v>
      </c>
      <c r="L1520" s="459" t="s">
        <v>537</v>
      </c>
      <c r="O1520">
        <v>9.2659599999999998</v>
      </c>
      <c r="P1520" t="s">
        <v>9881</v>
      </c>
    </row>
    <row r="1521" spans="1:16" ht="15" x14ac:dyDescent="0.25">
      <c r="A1521">
        <v>317940</v>
      </c>
      <c r="B1521" t="str">
        <f t="shared" si="46"/>
        <v>S-dividing profile "T" 3m silver anodized</v>
      </c>
      <c r="C1521" s="185">
        <f t="shared" si="47"/>
        <v>0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>
        <v>0</v>
      </c>
      <c r="I1521" s="460">
        <v>0</v>
      </c>
      <c r="J1521" s="460">
        <v>0</v>
      </c>
      <c r="K1521" s="460">
        <v>0</v>
      </c>
      <c r="L1521" s="459" t="s">
        <v>540</v>
      </c>
      <c r="O1521">
        <v>0</v>
      </c>
      <c r="P1521" t="s">
        <v>9882</v>
      </c>
    </row>
    <row r="1522" spans="1:16" ht="15" x14ac:dyDescent="0.25">
      <c r="A1522">
        <v>409670</v>
      </c>
      <c r="B1522" t="str">
        <f t="shared" si="46"/>
        <v>SEVROLL 05314 Gemini overhead line 2.35m black mat</v>
      </c>
      <c r="C1522" s="185">
        <f t="shared" si="47"/>
        <v>26.928000000000001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10143.473319999999</v>
      </c>
      <c r="L1522" s="459" t="s">
        <v>538</v>
      </c>
      <c r="O1522">
        <v>26.928000000000001</v>
      </c>
      <c r="P1522" t="s">
        <v>9883</v>
      </c>
    </row>
    <row r="1523" spans="1:16" ht="15" x14ac:dyDescent="0.25">
      <c r="A1523">
        <v>409674</v>
      </c>
      <c r="B1523" t="str">
        <f t="shared" si="46"/>
        <v>SEVROLL 04835 Gemini overhead line 4.05m black mat</v>
      </c>
      <c r="C1523" s="185">
        <f t="shared" si="47"/>
        <v>46.353999999999999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17476.229630000002</v>
      </c>
      <c r="L1523" s="459" t="s">
        <v>538</v>
      </c>
      <c r="O1523">
        <v>46.353999999999999</v>
      </c>
      <c r="P1523" t="s">
        <v>9884</v>
      </c>
    </row>
    <row r="1524" spans="1:16" ht="15" x14ac:dyDescent="0.25">
      <c r="A1524">
        <v>409676</v>
      </c>
      <c r="B1524" t="str">
        <f t="shared" si="46"/>
        <v>SEVROLL 05311 Elegant II lower guide 4.05m black mat</v>
      </c>
      <c r="C1524" s="185">
        <f t="shared" si="47"/>
        <v>25.564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10226.44657</v>
      </c>
      <c r="L1524" s="459" t="s">
        <v>538</v>
      </c>
      <c r="O1524">
        <v>25.564</v>
      </c>
      <c r="P1524" t="s">
        <v>9885</v>
      </c>
    </row>
    <row r="1525" spans="1:16" ht="15" x14ac:dyDescent="0.25">
      <c r="A1525">
        <v>409678</v>
      </c>
      <c r="B1525" t="str">
        <f t="shared" si="46"/>
        <v>SEVROLL 05309 Elegant II lower guide 2.35m black mat</v>
      </c>
      <c r="C1525" s="185">
        <f t="shared" si="47"/>
        <v>14.85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5942.9550600000002</v>
      </c>
      <c r="L1525" s="459" t="s">
        <v>538</v>
      </c>
      <c r="O1525">
        <v>14.85</v>
      </c>
      <c r="P1525" t="s">
        <v>9886</v>
      </c>
    </row>
    <row r="1526" spans="1:16" ht="15" x14ac:dyDescent="0.25">
      <c r="A1526">
        <v>409679</v>
      </c>
      <c r="B1526" t="str">
        <f t="shared" si="46"/>
        <v>SEVROLL 05318 mask Elegant II 2.35m black mat</v>
      </c>
      <c r="C1526" s="185">
        <f t="shared" si="47"/>
        <v>4.532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1835.78208</v>
      </c>
      <c r="L1526" s="459" t="s">
        <v>538</v>
      </c>
      <c r="O1526">
        <v>4.532</v>
      </c>
      <c r="P1526" t="s">
        <v>9887</v>
      </c>
    </row>
    <row r="1527" spans="1:16" ht="15" x14ac:dyDescent="0.25">
      <c r="A1527">
        <v>409680</v>
      </c>
      <c r="B1527" t="str">
        <f t="shared" si="46"/>
        <v>SEVROLL 05320 mask Elegant II 4.05m black mat</v>
      </c>
      <c r="C1527" s="185">
        <f t="shared" si="47"/>
        <v>7.7880000000000003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3163.3533000000002</v>
      </c>
      <c r="L1527" s="459" t="s">
        <v>538</v>
      </c>
      <c r="O1527">
        <v>7.7880000000000003</v>
      </c>
      <c r="P1527" t="s">
        <v>9888</v>
      </c>
    </row>
    <row r="1528" spans="1:16" ht="15" x14ac:dyDescent="0.25">
      <c r="A1528">
        <v>409682</v>
      </c>
      <c r="B1528" t="str">
        <f t="shared" si="46"/>
        <v>SEVROLL 05297 angle Mini 17x11mm 2.35m black mat</v>
      </c>
      <c r="C1528" s="185">
        <f t="shared" si="47"/>
        <v>4.5540000000000003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1752.8088</v>
      </c>
      <c r="L1528" s="459" t="s">
        <v>538</v>
      </c>
      <c r="O1528">
        <v>4.5540000000000003</v>
      </c>
      <c r="P1528" t="s">
        <v>9889</v>
      </c>
    </row>
    <row r="1529" spans="1:16" ht="15" x14ac:dyDescent="0.25">
      <c r="A1529">
        <v>409683</v>
      </c>
      <c r="B1529" t="str">
        <f t="shared" si="46"/>
        <v>SEVROLL 05304 connecting rail H18 3m black mat</v>
      </c>
      <c r="C1529" s="185">
        <f t="shared" si="47"/>
        <v>16.5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6212.6180999999997</v>
      </c>
      <c r="L1529" s="459" t="s">
        <v>538</v>
      </c>
      <c r="O1529">
        <v>16.5</v>
      </c>
      <c r="P1529" t="s">
        <v>9890</v>
      </c>
    </row>
    <row r="1530" spans="1:16" ht="15" x14ac:dyDescent="0.25">
      <c r="A1530">
        <v>409700</v>
      </c>
      <c r="B1530" t="str">
        <f t="shared" si="46"/>
        <v>SEVROLL 20334-SV plug-in stop brush 14x4mm black</v>
      </c>
      <c r="C1530" s="185">
        <f t="shared" si="47"/>
        <v>0.37444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155.07764</v>
      </c>
      <c r="L1530" s="459" t="s">
        <v>538</v>
      </c>
      <c r="O1530">
        <v>0.37444</v>
      </c>
      <c r="P1530" t="s">
        <v>9891</v>
      </c>
    </row>
    <row r="1531" spans="1:16" ht="15" x14ac:dyDescent="0.25">
      <c r="A1531">
        <v>409699</v>
      </c>
      <c r="B1531" t="str">
        <f t="shared" si="46"/>
        <v>SEVROLL 20403-SV plug-in stop brush 4.8x4mm black</v>
      </c>
      <c r="C1531" s="185">
        <f t="shared" si="47"/>
        <v>0.15576000000000001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63.993670000000002</v>
      </c>
      <c r="L1531" s="459" t="s">
        <v>538</v>
      </c>
      <c r="O1531">
        <v>0.15576000000000001</v>
      </c>
      <c r="P1531" t="s">
        <v>9892</v>
      </c>
    </row>
    <row r="1532" spans="1:16" ht="15" x14ac:dyDescent="0.25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5" x14ac:dyDescent="0.25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5" x14ac:dyDescent="0.25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5" x14ac:dyDescent="0.25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5" x14ac:dyDescent="0.25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5" x14ac:dyDescent="0.25">
      <c r="A1537">
        <v>222811</v>
      </c>
      <c r="B1537" t="str">
        <f t="shared" si="46"/>
        <v>S-profile S04 silver anodized 2.7m</v>
      </c>
      <c r="C1537" s="185">
        <f t="shared" si="47"/>
        <v>0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>
        <v>0</v>
      </c>
      <c r="I1537" s="460">
        <v>0</v>
      </c>
      <c r="J1537" s="460">
        <v>0</v>
      </c>
      <c r="K1537" s="460">
        <v>0</v>
      </c>
      <c r="L1537" s="459" t="s">
        <v>540</v>
      </c>
      <c r="O1537">
        <v>0</v>
      </c>
      <c r="P1537" t="s">
        <v>9893</v>
      </c>
    </row>
    <row r="1538" spans="1:16" ht="15" x14ac:dyDescent="0.25">
      <c r="A1538">
        <v>222922</v>
      </c>
      <c r="B1538" t="str">
        <f t="shared" si="46"/>
        <v>SEVROLL 10096-SV ZR-18 Unicomfort set for swing doors</v>
      </c>
      <c r="C1538" s="185">
        <f t="shared" si="47"/>
        <v>28.533999999999999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12134.82993</v>
      </c>
      <c r="L1538" s="459" t="s">
        <v>539</v>
      </c>
      <c r="O1538">
        <v>28.533999999999999</v>
      </c>
      <c r="P1538" t="s">
        <v>9894</v>
      </c>
    </row>
    <row r="1539" spans="1:16" ht="15" x14ac:dyDescent="0.25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5" x14ac:dyDescent="0.25">
      <c r="A1540">
        <v>224524</v>
      </c>
      <c r="B1540" t="str">
        <f t="shared" ref="B1540:B1603" si="48">IF($A$2=1,D1540,IF($A$2=2,F1540,IF($A$2=3,G1540,IF($A$2=4,E1540,IF($A$2&gt;4,P1540,"zadat jazyk")))))</f>
        <v>S-S34 fitting set for aluminum frame</v>
      </c>
      <c r="C1540" s="185">
        <f t="shared" ref="C1540:C1603" si="49">IF($A$2=1,H1540,IF($A$2=2,I1540,IF($A$2=3,J1540,IF($A$2=4,K1540,IF($A$2&gt;4,O1540,"zadat jazyk")))))</f>
        <v>0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>
        <v>0</v>
      </c>
      <c r="I1540" s="460">
        <v>0</v>
      </c>
      <c r="J1540" s="460">
        <v>0</v>
      </c>
      <c r="K1540" s="460">
        <v>0</v>
      </c>
      <c r="L1540" s="459" t="s">
        <v>540</v>
      </c>
      <c r="O1540">
        <v>0</v>
      </c>
      <c r="P1540" t="s">
        <v>9895</v>
      </c>
    </row>
    <row r="1541" spans="1:16" ht="15" x14ac:dyDescent="0.25">
      <c r="A1541">
        <v>225130</v>
      </c>
      <c r="B1541" t="str">
        <f t="shared" si="48"/>
        <v>IC-handle profile Exclusive 10mm 2,7m silver</v>
      </c>
      <c r="C1541" s="185">
        <f t="shared" si="49"/>
        <v>0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>
        <v>353.5</v>
      </c>
      <c r="I1541" s="460">
        <v>13.75836</v>
      </c>
      <c r="J1541" s="460">
        <v>75.869839999999996</v>
      </c>
      <c r="K1541" s="460">
        <v>0</v>
      </c>
      <c r="L1541" s="459" t="s">
        <v>537</v>
      </c>
      <c r="O1541">
        <v>0</v>
      </c>
      <c r="P1541" t="s">
        <v>9896</v>
      </c>
    </row>
    <row r="1542" spans="1:16" ht="15" x14ac:dyDescent="0.25">
      <c r="A1542">
        <v>225131</v>
      </c>
      <c r="B1542" t="str">
        <f t="shared" si="48"/>
        <v>IC-top guide rail 10mm 2m silver</v>
      </c>
      <c r="C1542" s="185">
        <f t="shared" si="49"/>
        <v>0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>
        <v>213.5</v>
      </c>
      <c r="I1542" s="460">
        <v>5.1082999999999998</v>
      </c>
      <c r="J1542" s="460">
        <v>28.169499999999999</v>
      </c>
      <c r="K1542" s="460">
        <v>4297.5483800000002</v>
      </c>
      <c r="L1542" s="459" t="s">
        <v>539</v>
      </c>
      <c r="O1542">
        <v>0</v>
      </c>
      <c r="P1542" t="s">
        <v>9897</v>
      </c>
    </row>
    <row r="1543" spans="1:16" ht="15" x14ac:dyDescent="0.25">
      <c r="A1543">
        <v>225132</v>
      </c>
      <c r="B1543" t="str">
        <f t="shared" si="48"/>
        <v>IC-bottom cover strip 10mm 2m silver</v>
      </c>
      <c r="C1543" s="185">
        <f t="shared" si="49"/>
        <v>0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>
        <v>441</v>
      </c>
      <c r="I1543" s="460">
        <v>10.55715</v>
      </c>
      <c r="J1543" s="460">
        <v>58.21696</v>
      </c>
      <c r="K1543" s="460">
        <v>8876.9032200000001</v>
      </c>
      <c r="L1543" s="459" t="s">
        <v>539</v>
      </c>
      <c r="O1543">
        <v>0</v>
      </c>
      <c r="P1543" t="s">
        <v>9898</v>
      </c>
    </row>
    <row r="1544" spans="1:16" ht="15" x14ac:dyDescent="0.25">
      <c r="A1544">
        <v>284545</v>
      </c>
      <c r="B1544" t="str">
        <f t="shared" si="48"/>
        <v>STRONG Linio set 2 doors with damping 40kg</v>
      </c>
      <c r="C1544" s="185">
        <f t="shared" si="49"/>
        <v>32.577640000000002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>
        <v>15629.56049</v>
      </c>
      <c r="L1544" s="459" t="s">
        <v>538</v>
      </c>
      <c r="O1544">
        <v>32.577640000000002</v>
      </c>
      <c r="P1544" t="s">
        <v>9899</v>
      </c>
    </row>
    <row r="1545" spans="1:16" ht="15" x14ac:dyDescent="0.25">
      <c r="A1545">
        <v>284546</v>
      </c>
      <c r="B1545" t="str">
        <f t="shared" si="48"/>
        <v>STRONG Linio set 3 doors with damping 40kg</v>
      </c>
      <c r="C1545" s="185">
        <f t="shared" si="49"/>
        <v>43.261949999999999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>
        <v>20755.507119999998</v>
      </c>
      <c r="L1545" s="459" t="s">
        <v>538</v>
      </c>
      <c r="O1545">
        <v>43.261949999999999</v>
      </c>
      <c r="P1545" t="s">
        <v>9900</v>
      </c>
    </row>
    <row r="1546" spans="1:16" ht="15" x14ac:dyDescent="0.25">
      <c r="A1546">
        <v>284547</v>
      </c>
      <c r="B1546" t="str">
        <f t="shared" si="48"/>
        <v>StrongLine Linio guide top/bottom 1,5m elox</v>
      </c>
      <c r="C1546" s="185">
        <f t="shared" si="49"/>
        <v>2.5830199999999999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4.6963200000000001</v>
      </c>
      <c r="J1546" s="460">
        <v>17.097370000000002</v>
      </c>
      <c r="K1546" s="460">
        <v>1485.0394799999999</v>
      </c>
      <c r="L1546" s="459" t="s">
        <v>538</v>
      </c>
      <c r="O1546">
        <v>2.5830199999999999</v>
      </c>
      <c r="P1546" t="s">
        <v>9901</v>
      </c>
    </row>
    <row r="1547" spans="1:16" ht="15" x14ac:dyDescent="0.25">
      <c r="A1547">
        <v>284549</v>
      </c>
      <c r="B1547" t="str">
        <f t="shared" si="48"/>
        <v>StrongLine Linio guide top/bottom 2m elox</v>
      </c>
      <c r="C1547" s="185">
        <f t="shared" si="49"/>
        <v>4.0561600000000002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>
        <v>2331.9760700000002</v>
      </c>
      <c r="L1547" s="459" t="s">
        <v>538</v>
      </c>
      <c r="O1547">
        <v>4.0561600000000002</v>
      </c>
      <c r="P1547" t="s">
        <v>9902</v>
      </c>
    </row>
    <row r="1548" spans="1:16" ht="15" x14ac:dyDescent="0.25">
      <c r="A1548">
        <v>284550</v>
      </c>
      <c r="B1548" t="str">
        <f t="shared" si="48"/>
        <v>StrongLine Linio guide top/bottom 3m elox</v>
      </c>
      <c r="C1548" s="185">
        <f t="shared" si="49"/>
        <v>5.1660399999999997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9.3926700000000007</v>
      </c>
      <c r="J1548" s="460">
        <v>34.19473</v>
      </c>
      <c r="K1548" s="460">
        <v>2970.0789599999998</v>
      </c>
      <c r="L1548" s="459" t="s">
        <v>538</v>
      </c>
      <c r="O1548">
        <v>5.1660399999999997</v>
      </c>
      <c r="P1548" t="s">
        <v>9903</v>
      </c>
    </row>
    <row r="1549" spans="1:16" ht="15" x14ac:dyDescent="0.25">
      <c r="A1549">
        <v>284551</v>
      </c>
      <c r="B1549" t="str">
        <f t="shared" si="48"/>
        <v>StrongLine Linio Central damper</v>
      </c>
      <c r="C1549" s="185">
        <f t="shared" si="49"/>
        <v>15.859529999999999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>
        <v>7608.8270300000004</v>
      </c>
      <c r="L1549" s="459" t="s">
        <v>538</v>
      </c>
      <c r="O1549">
        <v>15.859529999999999</v>
      </c>
      <c r="P1549" t="s">
        <v>9904</v>
      </c>
    </row>
    <row r="1550" spans="1:16" ht="15" x14ac:dyDescent="0.25">
      <c r="A1550">
        <v>284637</v>
      </c>
      <c r="B1550" t="str">
        <f t="shared" si="48"/>
        <v>StrongLine Baleo set 1 leave 30 kg</v>
      </c>
      <c r="C1550" s="185">
        <f t="shared" si="49"/>
        <v>7.8520000000000003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9.2653599999999994</v>
      </c>
      <c r="J1550" s="460">
        <v>38.804499999999997</v>
      </c>
      <c r="K1550" s="460">
        <v>3739.6986499999998</v>
      </c>
      <c r="L1550" s="459" t="s">
        <v>538</v>
      </c>
      <c r="O1550">
        <v>7.8520000000000003</v>
      </c>
      <c r="P1550" t="s">
        <v>9905</v>
      </c>
    </row>
    <row r="1551" spans="1:16" ht="15" x14ac:dyDescent="0.25">
      <c r="A1551">
        <v>284638</v>
      </c>
      <c r="B1551" t="str">
        <f t="shared" si="48"/>
        <v>StrongLine Baleo guide top/bottom 1,2m elox</v>
      </c>
      <c r="C1551" s="185">
        <f t="shared" si="49"/>
        <v>2.7719999999999998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4.9180299999999999</v>
      </c>
      <c r="J1551" s="460">
        <v>18.34825</v>
      </c>
      <c r="K1551" s="460">
        <v>1582.0936099999999</v>
      </c>
      <c r="L1551" s="459" t="s">
        <v>538</v>
      </c>
      <c r="O1551">
        <v>2.7719999999999998</v>
      </c>
      <c r="P1551" t="s">
        <v>9906</v>
      </c>
    </row>
    <row r="1552" spans="1:16" ht="15" x14ac:dyDescent="0.25">
      <c r="A1552">
        <v>284639</v>
      </c>
      <c r="B1552" t="str">
        <f t="shared" si="48"/>
        <v>STRONG Baleo guide top/bottom single 2m elox</v>
      </c>
      <c r="C1552" s="185">
        <f t="shared" si="49"/>
        <v>4.62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8.1967199999999991</v>
      </c>
      <c r="J1552" s="460">
        <v>30.58042</v>
      </c>
      <c r="K1552" s="460">
        <v>2636.8226500000001</v>
      </c>
      <c r="L1552" s="459" t="s">
        <v>538</v>
      </c>
      <c r="O1552">
        <v>4.62</v>
      </c>
      <c r="P1552" t="s">
        <v>9907</v>
      </c>
    </row>
    <row r="1553" spans="1:16" ht="15" x14ac:dyDescent="0.25">
      <c r="A1553">
        <v>284640</v>
      </c>
      <c r="B1553" t="str">
        <f t="shared" si="48"/>
        <v>StrongLine Baleo guide top/bottom 3m elox</v>
      </c>
      <c r="C1553" s="185">
        <f t="shared" si="49"/>
        <v>6.93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12.29508</v>
      </c>
      <c r="J1553" s="460">
        <v>45.870600000000003</v>
      </c>
      <c r="K1553" s="460">
        <v>3955.2342199999998</v>
      </c>
      <c r="L1553" s="459" t="s">
        <v>538</v>
      </c>
      <c r="O1553">
        <v>6.93</v>
      </c>
      <c r="P1553" t="s">
        <v>9908</v>
      </c>
    </row>
    <row r="1554" spans="1:16" ht="15" x14ac:dyDescent="0.25">
      <c r="A1554">
        <v>284641</v>
      </c>
      <c r="B1554" t="str">
        <f t="shared" si="48"/>
        <v>STRONG Baleo guide top/bottom double 2m elox</v>
      </c>
      <c r="C1554" s="185">
        <f t="shared" si="49"/>
        <v>11.88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21.077279999999998</v>
      </c>
      <c r="J1554" s="460">
        <v>78.635339999999999</v>
      </c>
      <c r="K1554" s="460">
        <v>6780.4011399999999</v>
      </c>
      <c r="L1554" s="459" t="s">
        <v>538</v>
      </c>
      <c r="O1554">
        <v>11.88</v>
      </c>
      <c r="P1554" t="s">
        <v>9909</v>
      </c>
    </row>
    <row r="1555" spans="1:16" ht="15" x14ac:dyDescent="0.25">
      <c r="A1555">
        <v>284642</v>
      </c>
      <c r="B1555" t="str">
        <f t="shared" si="48"/>
        <v>STRONG Baleo guide top/bottom double 2m elox</v>
      </c>
      <c r="C1555" s="185">
        <f t="shared" si="49"/>
        <v>19.8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35.128799999999998</v>
      </c>
      <c r="J1555" s="460">
        <v>131.05889999999999</v>
      </c>
      <c r="K1555" s="460">
        <v>11300.66855</v>
      </c>
      <c r="L1555" s="459" t="s">
        <v>538</v>
      </c>
      <c r="O1555">
        <v>19.8</v>
      </c>
      <c r="P1555" t="s">
        <v>9909</v>
      </c>
    </row>
    <row r="1556" spans="1:16" ht="15" x14ac:dyDescent="0.25">
      <c r="A1556">
        <v>284643</v>
      </c>
      <c r="B1556" t="str">
        <f t="shared" si="48"/>
        <v>STRONG Baleo guide top/bottom double 3m elox</v>
      </c>
      <c r="C1556" s="185">
        <f t="shared" si="49"/>
        <v>29.7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52.693199999999997</v>
      </c>
      <c r="J1556" s="460">
        <v>196.58833999999999</v>
      </c>
      <c r="K1556" s="460">
        <v>16951.002830000001</v>
      </c>
      <c r="L1556" s="459" t="s">
        <v>538</v>
      </c>
      <c r="O1556">
        <v>29.7</v>
      </c>
      <c r="P1556" t="s">
        <v>9910</v>
      </c>
    </row>
    <row r="1557" spans="1:16" ht="15" x14ac:dyDescent="0.25">
      <c r="A1557">
        <v>284644</v>
      </c>
      <c r="B1557" t="str">
        <f t="shared" si="48"/>
        <v>STRONG Baleo  double guide end cap 3 m</v>
      </c>
      <c r="C1557" s="185">
        <f t="shared" si="49"/>
        <v>2.964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3.4975200000000002</v>
      </c>
      <c r="J1557" s="460">
        <v>14.64805</v>
      </c>
      <c r="K1557" s="460">
        <v>1411.6743200000001</v>
      </c>
      <c r="L1557" s="459" t="s">
        <v>538</v>
      </c>
      <c r="O1557">
        <v>2.964</v>
      </c>
      <c r="P1557" t="s">
        <v>9911</v>
      </c>
    </row>
    <row r="1558" spans="1:16" ht="15" x14ac:dyDescent="0.25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5" x14ac:dyDescent="0.25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5" x14ac:dyDescent="0.25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5" x14ac:dyDescent="0.25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5" x14ac:dyDescent="0.25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5" x14ac:dyDescent="0.25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5" x14ac:dyDescent="0.25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5" x14ac:dyDescent="0.25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5" x14ac:dyDescent="0.25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5" x14ac:dyDescent="0.25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5" x14ac:dyDescent="0.25">
      <c r="A1568">
        <v>315863</v>
      </c>
      <c r="B1568" t="e">
        <f t="shared" si="48"/>
        <v>#N/A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5" x14ac:dyDescent="0.25">
      <c r="A1569">
        <v>387402</v>
      </c>
      <c r="B1569" t="str">
        <f t="shared" si="48"/>
        <v>K-Action set 20x Era handle silver + 10x set of upper and lower trolleys</v>
      </c>
      <c r="C1569" s="185">
        <f t="shared" si="49"/>
        <v>0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>
        <v>0</v>
      </c>
      <c r="I1569" s="460">
        <v>0</v>
      </c>
      <c r="J1569" s="460">
        <v>0</v>
      </c>
      <c r="K1569" s="460">
        <v>0</v>
      </c>
      <c r="L1569" s="459" t="s">
        <v>540</v>
      </c>
      <c r="O1569">
        <v>0</v>
      </c>
      <c r="P1569" t="s">
        <v>9912</v>
      </c>
    </row>
    <row r="1570" spans="1:16" ht="15" x14ac:dyDescent="0.25">
      <c r="A1570">
        <v>387796</v>
      </c>
      <c r="B1570" t="str">
        <f t="shared" si="48"/>
        <v>S-S05-1-upper guide profile simple 1.5m silver</v>
      </c>
      <c r="C1570" s="185">
        <f t="shared" si="49"/>
        <v>0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>
        <v>0</v>
      </c>
      <c r="I1570" s="460">
        <v>0</v>
      </c>
      <c r="J1570" s="460">
        <v>0</v>
      </c>
      <c r="K1570" s="460">
        <v>0</v>
      </c>
      <c r="L1570" s="459" t="s">
        <v>540</v>
      </c>
      <c r="O1570">
        <v>0</v>
      </c>
      <c r="P1570" t="s">
        <v>9913</v>
      </c>
    </row>
    <row r="1571" spans="1:16" ht="15" x14ac:dyDescent="0.25">
      <c r="A1571">
        <v>387801</v>
      </c>
      <c r="B1571" t="str">
        <f t="shared" si="48"/>
        <v>S-S06N-1 bottom profile simple 1.5m anodized silver</v>
      </c>
      <c r="C1571" s="185">
        <f t="shared" si="49"/>
        <v>0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>
        <v>0</v>
      </c>
      <c r="I1571" s="460">
        <v>0</v>
      </c>
      <c r="J1571" s="460">
        <v>0</v>
      </c>
      <c r="K1571" s="460">
        <v>0</v>
      </c>
      <c r="L1571" s="459" t="s">
        <v>540</v>
      </c>
      <c r="O1571">
        <v>0</v>
      </c>
      <c r="P1571" t="s">
        <v>9914</v>
      </c>
    </row>
    <row r="1572" spans="1:16" ht="15" x14ac:dyDescent="0.25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5" x14ac:dyDescent="0.25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5" x14ac:dyDescent="0.25">
      <c r="A1574">
        <v>388128</v>
      </c>
      <c r="B1574" t="str">
        <f t="shared" si="48"/>
        <v>SEVROLL 00884 Comfort bottom line 2.35m silver</v>
      </c>
      <c r="C1574" s="185">
        <f t="shared" si="49"/>
        <v>19.756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>
        <v>586.23586</v>
      </c>
      <c r="I1574" s="460">
        <v>21.078309999999998</v>
      </c>
      <c r="J1574" s="460">
        <v>79.029600000000002</v>
      </c>
      <c r="K1574" s="460">
        <v>8401.0360999999994</v>
      </c>
      <c r="L1574" s="459" t="s">
        <v>539</v>
      </c>
      <c r="O1574">
        <v>19.756</v>
      </c>
      <c r="P1574" t="s">
        <v>9915</v>
      </c>
    </row>
    <row r="1575" spans="1:16" ht="15" x14ac:dyDescent="0.25">
      <c r="A1575">
        <v>388130</v>
      </c>
      <c r="B1575" t="str">
        <f t="shared" si="48"/>
        <v>SEVROLL 00885 Comfort bottom line 3m silver</v>
      </c>
      <c r="C1575" s="185">
        <f t="shared" si="49"/>
        <v>25.212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10734.657450000001</v>
      </c>
      <c r="L1575" s="459" t="s">
        <v>539</v>
      </c>
      <c r="O1575">
        <v>25.212</v>
      </c>
      <c r="P1575" t="s">
        <v>9916</v>
      </c>
    </row>
    <row r="1576" spans="1:16" ht="15" x14ac:dyDescent="0.25">
      <c r="A1576">
        <v>388131</v>
      </c>
      <c r="B1576" t="str">
        <f t="shared" si="48"/>
        <v>SEVROLL 01494 Comfort lower guide 4.05m olive</v>
      </c>
      <c r="C1576" s="185">
        <f t="shared" si="49"/>
        <v>34.078000000000003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>
        <v>1011.79968</v>
      </c>
      <c r="I1576" s="460">
        <v>36.37959</v>
      </c>
      <c r="J1576" s="460">
        <v>147.62827999999999</v>
      </c>
      <c r="K1576" s="460">
        <v>14499.56611</v>
      </c>
      <c r="L1576" s="459" t="s">
        <v>539</v>
      </c>
      <c r="O1576">
        <v>34.078000000000003</v>
      </c>
      <c r="P1576" t="s">
        <v>9917</v>
      </c>
    </row>
    <row r="1577" spans="1:16" ht="15" x14ac:dyDescent="0.25">
      <c r="A1577">
        <v>388133</v>
      </c>
      <c r="B1577" t="str">
        <f t="shared" si="48"/>
        <v>SEVROLL 05332 sample door Era/Rekord split</v>
      </c>
      <c r="C1577" s="185">
        <f t="shared" si="49"/>
        <v>0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>
        <v>0</v>
      </c>
      <c r="I1577" s="460">
        <v>0</v>
      </c>
      <c r="J1577" s="460">
        <v>0</v>
      </c>
      <c r="K1577" s="460">
        <v>0</v>
      </c>
      <c r="L1577" s="459" t="s">
        <v>540</v>
      </c>
      <c r="O1577">
        <v>0</v>
      </c>
      <c r="P1577" t="s">
        <v>9918</v>
      </c>
    </row>
    <row r="1578" spans="1:16" ht="15" x14ac:dyDescent="0.25">
      <c r="A1578">
        <v>388134</v>
      </c>
      <c r="B1578" t="str">
        <f t="shared" si="48"/>
        <v>SEVROLL 05333 sample door Era/Rekord full</v>
      </c>
      <c r="C1578" s="185">
        <f t="shared" si="49"/>
        <v>0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>
        <v>0</v>
      </c>
      <c r="I1578" s="460">
        <v>0</v>
      </c>
      <c r="J1578" s="460">
        <v>0</v>
      </c>
      <c r="K1578" s="460">
        <v>0</v>
      </c>
      <c r="L1578" s="459" t="s">
        <v>540</v>
      </c>
      <c r="O1578">
        <v>0</v>
      </c>
      <c r="P1578" t="s">
        <v>9919</v>
      </c>
    </row>
    <row r="1579" spans="1:16" ht="15" x14ac:dyDescent="0.25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5" x14ac:dyDescent="0.25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5" x14ac:dyDescent="0.25">
      <c r="A1581">
        <v>458673</v>
      </c>
      <c r="B1581" t="str">
        <f t="shared" si="48"/>
        <v>K-SEVROLL samples of surface treatment of grip bars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68.506209999999996</v>
      </c>
      <c r="I1581" s="460">
        <v>2.7719800000000001</v>
      </c>
      <c r="J1581" s="460">
        <v>13.07526</v>
      </c>
      <c r="K1581" s="460">
        <v>1147.0222100000001</v>
      </c>
      <c r="L1581" s="459" t="s">
        <v>541</v>
      </c>
      <c r="O1581">
        <v>0</v>
      </c>
      <c r="P1581" t="s">
        <v>9920</v>
      </c>
    </row>
    <row r="1582" spans="1:16" ht="15" x14ac:dyDescent="0.25">
      <c r="A1582">
        <v>458712</v>
      </c>
      <c r="B1582" t="e">
        <f t="shared" si="48"/>
        <v>#N/A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5" x14ac:dyDescent="0.25">
      <c r="A1583">
        <v>459711</v>
      </c>
      <c r="B1583" t="str">
        <f t="shared" si="48"/>
        <v>SEVROLL 05508-D complete set Gemini 18 Faworyt molding for two doors</v>
      </c>
      <c r="C1583" s="185">
        <f t="shared" si="49"/>
        <v>75.328000000000003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>
        <v>2478.1130699999999</v>
      </c>
      <c r="I1583" s="460">
        <v>89.101380000000006</v>
      </c>
      <c r="J1583" s="460">
        <v>352.61268000000001</v>
      </c>
      <c r="K1583" s="460">
        <v>35512.527779999997</v>
      </c>
      <c r="L1583" s="459" t="s">
        <v>539</v>
      </c>
      <c r="O1583">
        <v>75.328000000000003</v>
      </c>
      <c r="P1583" t="s">
        <v>9921</v>
      </c>
    </row>
    <row r="1584" spans="1:16" ht="15" x14ac:dyDescent="0.25">
      <c r="A1584">
        <v>459712</v>
      </c>
      <c r="B1584" t="str">
        <f t="shared" si="48"/>
        <v>SEVROLL 05509-D complete set Gemini 18 Faworyt molding for three doors</v>
      </c>
      <c r="C1584" s="185">
        <f t="shared" si="49"/>
        <v>110.55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>
        <v>3636.8336100000001</v>
      </c>
      <c r="I1584" s="460">
        <v>130.76356999999999</v>
      </c>
      <c r="J1584" s="460">
        <v>517.52787999999998</v>
      </c>
      <c r="K1584" s="460">
        <v>52117.53903</v>
      </c>
      <c r="L1584" s="459" t="s">
        <v>539</v>
      </c>
      <c r="O1584">
        <v>110.55</v>
      </c>
      <c r="P1584" t="s">
        <v>9922</v>
      </c>
    </row>
    <row r="1585" spans="1:16" ht="15" x14ac:dyDescent="0.25">
      <c r="A1585">
        <v>459713</v>
      </c>
      <c r="B1585" t="str">
        <f t="shared" si="48"/>
        <v>SEVROLL 05510-D complete set Gemini 18 Faworyt bar for four doors</v>
      </c>
      <c r="C1585" s="185">
        <f t="shared" si="49"/>
        <v>145.61799999999999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>
        <v>4790.4878799999997</v>
      </c>
      <c r="I1585" s="460">
        <v>172.24359000000001</v>
      </c>
      <c r="J1585" s="460">
        <v>681.72469000000001</v>
      </c>
      <c r="K1585" s="460">
        <v>68649.948189999996</v>
      </c>
      <c r="L1585" s="459" t="s">
        <v>539</v>
      </c>
      <c r="O1585">
        <v>145.61799999999999</v>
      </c>
      <c r="P1585" t="s">
        <v>9923</v>
      </c>
    </row>
    <row r="1586" spans="1:16" ht="15" x14ac:dyDescent="0.25">
      <c r="A1586">
        <v>459714</v>
      </c>
      <c r="B1586" t="str">
        <f t="shared" si="48"/>
        <v>SEVROLL 05511-D complete kit Gemini 18 Faworyt strip for five doors</v>
      </c>
      <c r="C1586" s="185">
        <f t="shared" si="49"/>
        <v>185.768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>
        <v>6111.3279300000004</v>
      </c>
      <c r="I1586" s="460">
        <v>219.73482999999999</v>
      </c>
      <c r="J1586" s="460">
        <v>869.62743999999998</v>
      </c>
      <c r="K1586" s="460">
        <v>87578.208360000004</v>
      </c>
      <c r="L1586" s="459" t="s">
        <v>539</v>
      </c>
      <c r="O1586">
        <v>185.768</v>
      </c>
      <c r="P1586" t="s">
        <v>9924</v>
      </c>
    </row>
    <row r="1587" spans="1:16" ht="15" x14ac:dyDescent="0.25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5" x14ac:dyDescent="0.25">
      <c r="A1588">
        <v>196558</v>
      </c>
      <c r="B1588" t="str">
        <f t="shared" si="48"/>
        <v>S-S50N set fitting</v>
      </c>
      <c r="C1588" s="185">
        <f t="shared" si="49"/>
        <v>8.5666600000000006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>
        <v>235.87200000000001</v>
      </c>
      <c r="I1588" s="460">
        <v>9.6335599999999992</v>
      </c>
      <c r="J1588" s="460">
        <v>43.624290000000002</v>
      </c>
      <c r="K1588" s="460">
        <v>4089.7161299999998</v>
      </c>
      <c r="L1588" s="459" t="s">
        <v>537</v>
      </c>
      <c r="O1588">
        <v>8.5666600000000006</v>
      </c>
      <c r="P1588" t="s">
        <v>9925</v>
      </c>
    </row>
    <row r="1589" spans="1:16" ht="15" x14ac:dyDescent="0.25">
      <c r="A1589">
        <v>197344</v>
      </c>
      <c r="B1589" t="str">
        <f t="shared" si="48"/>
        <v>S-dividing profile "T" 2m silver</v>
      </c>
      <c r="C1589" s="185">
        <f t="shared" si="49"/>
        <v>0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>
        <v>0</v>
      </c>
      <c r="I1589" s="460">
        <v>0</v>
      </c>
      <c r="J1589" s="460">
        <v>0</v>
      </c>
      <c r="K1589" s="460">
        <v>0</v>
      </c>
      <c r="L1589" s="459" t="s">
        <v>540</v>
      </c>
      <c r="O1589">
        <v>0</v>
      </c>
      <c r="P1589" t="s">
        <v>9926</v>
      </c>
    </row>
    <row r="1590" spans="1:16" ht="15" x14ac:dyDescent="0.25">
      <c r="A1590">
        <v>197345</v>
      </c>
      <c r="B1590" t="str">
        <f t="shared" si="48"/>
        <v>S-angle S07 2m silver</v>
      </c>
      <c r="C1590" s="185">
        <f t="shared" si="49"/>
        <v>0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>
        <v>0</v>
      </c>
      <c r="I1590" s="460">
        <v>0</v>
      </c>
      <c r="J1590" s="460">
        <v>0</v>
      </c>
      <c r="K1590" s="460">
        <v>0</v>
      </c>
      <c r="L1590" s="459" t="s">
        <v>540</v>
      </c>
      <c r="O1590">
        <v>0</v>
      </c>
      <c r="P1590" t="s">
        <v>9927</v>
      </c>
    </row>
    <row r="1591" spans="1:16" ht="15" x14ac:dyDescent="0.25">
      <c r="A1591">
        <v>197346</v>
      </c>
      <c r="B1591" t="str">
        <f t="shared" si="48"/>
        <v>S-angle S07 3m silver</v>
      </c>
      <c r="C1591" s="185">
        <f t="shared" si="49"/>
        <v>0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>
        <v>0</v>
      </c>
      <c r="I1591" s="460">
        <v>0</v>
      </c>
      <c r="J1591" s="460">
        <v>0</v>
      </c>
      <c r="K1591" s="460">
        <v>0</v>
      </c>
      <c r="L1591" s="459" t="s">
        <v>540</v>
      </c>
      <c r="O1591">
        <v>0</v>
      </c>
      <c r="P1591" t="s">
        <v>9928</v>
      </c>
    </row>
    <row r="1592" spans="1:16" ht="15" x14ac:dyDescent="0.25">
      <c r="A1592">
        <v>197347</v>
      </c>
      <c r="B1592" t="str">
        <f t="shared" si="48"/>
        <v>S-S06N-S06N lower aluminum guide profile 3.5m</v>
      </c>
      <c r="C1592" s="185">
        <f t="shared" si="49"/>
        <v>0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>
        <v>0</v>
      </c>
      <c r="I1592" s="460">
        <v>0</v>
      </c>
      <c r="J1592" s="460">
        <v>0</v>
      </c>
      <c r="K1592" s="460">
        <v>0</v>
      </c>
      <c r="L1592" s="459" t="s">
        <v>540</v>
      </c>
      <c r="O1592">
        <v>0</v>
      </c>
      <c r="P1592" t="s">
        <v>9929</v>
      </c>
    </row>
    <row r="1593" spans="1:16" ht="15" x14ac:dyDescent="0.25">
      <c r="A1593">
        <v>197349</v>
      </c>
      <c r="B1593" t="str">
        <f t="shared" si="48"/>
        <v>S-profile S12 2,7m silver elox</v>
      </c>
      <c r="C1593" s="185">
        <f t="shared" si="49"/>
        <v>18.939859999999999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521.51372000000003</v>
      </c>
      <c r="I1593" s="460">
        <v>21.29983</v>
      </c>
      <c r="J1593" s="460">
        <v>96.453440000000001</v>
      </c>
      <c r="K1593" s="460">
        <v>9042.3749900000003</v>
      </c>
      <c r="L1593" s="459" t="s">
        <v>537</v>
      </c>
      <c r="O1593">
        <v>18.939859999999999</v>
      </c>
      <c r="P1593" t="s">
        <v>9930</v>
      </c>
    </row>
    <row r="1594" spans="1:16" ht="15" x14ac:dyDescent="0.25">
      <c r="A1594">
        <v>198307</v>
      </c>
      <c r="B1594" t="str">
        <f t="shared" si="48"/>
        <v>S-S40/80 upper rail aluminum 3m</v>
      </c>
      <c r="C1594" s="185">
        <f t="shared" si="49"/>
        <v>0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>
        <v>0</v>
      </c>
      <c r="I1594" s="460">
        <v>0</v>
      </c>
      <c r="J1594" s="460">
        <v>0</v>
      </c>
      <c r="K1594" s="460">
        <v>0</v>
      </c>
      <c r="L1594" s="459" t="s">
        <v>540</v>
      </c>
      <c r="O1594">
        <v>0</v>
      </c>
      <c r="P1594" t="s">
        <v>9931</v>
      </c>
    </row>
    <row r="1595" spans="1:16" ht="15" x14ac:dyDescent="0.25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5" x14ac:dyDescent="0.25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5" x14ac:dyDescent="0.25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5" x14ac:dyDescent="0.25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5" x14ac:dyDescent="0.25">
      <c r="A1599">
        <v>253054</v>
      </c>
      <c r="B1599" t="str">
        <f t="shared" si="48"/>
        <v>S-S06NN bottom profile 3.5m light bronze</v>
      </c>
      <c r="C1599" s="185">
        <f t="shared" si="49"/>
        <v>0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>
        <v>0</v>
      </c>
      <c r="I1599" s="460">
        <v>0</v>
      </c>
      <c r="J1599" s="460">
        <v>0</v>
      </c>
      <c r="K1599" s="460">
        <v>0</v>
      </c>
      <c r="L1599" s="459" t="s">
        <v>540</v>
      </c>
      <c r="O1599">
        <v>0</v>
      </c>
      <c r="P1599" t="s">
        <v>9932</v>
      </c>
    </row>
    <row r="1600" spans="1:16" ht="15" x14ac:dyDescent="0.25">
      <c r="A1600">
        <v>253055</v>
      </c>
      <c r="B1600" t="str">
        <f t="shared" si="48"/>
        <v>S-S06N cover profile 3.5m light bronze</v>
      </c>
      <c r="C1600" s="185">
        <f t="shared" si="49"/>
        <v>0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>
        <v>0</v>
      </c>
      <c r="I1600" s="460">
        <v>0</v>
      </c>
      <c r="J1600" s="460">
        <v>0</v>
      </c>
      <c r="K1600" s="460">
        <v>0</v>
      </c>
      <c r="L1600" s="459" t="s">
        <v>540</v>
      </c>
      <c r="O1600">
        <v>0</v>
      </c>
      <c r="P1600" t="s">
        <v>9933</v>
      </c>
    </row>
    <row r="1601" spans="1:16" ht="15" x14ac:dyDescent="0.25">
      <c r="A1601">
        <v>253056</v>
      </c>
      <c r="B1601" t="str">
        <f t="shared" si="48"/>
        <v>S-S05 upper guide profile 3.5m light bronze</v>
      </c>
      <c r="C1601" s="185">
        <f t="shared" si="49"/>
        <v>0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>
        <v>0</v>
      </c>
      <c r="I1601" s="460">
        <v>0</v>
      </c>
      <c r="J1601" s="460">
        <v>0</v>
      </c>
      <c r="K1601" s="460">
        <v>0</v>
      </c>
      <c r="L1601" s="459" t="s">
        <v>540</v>
      </c>
      <c r="O1601">
        <v>0</v>
      </c>
      <c r="P1601" t="s">
        <v>9934</v>
      </c>
    </row>
    <row r="1602" spans="1:16" ht="15" x14ac:dyDescent="0.25">
      <c r="A1602">
        <v>253058</v>
      </c>
      <c r="B1602" t="str">
        <f t="shared" si="48"/>
        <v>S-dividing profile "T" 2m light bronze</v>
      </c>
      <c r="C1602" s="185">
        <f t="shared" si="49"/>
        <v>0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>
        <v>0</v>
      </c>
      <c r="I1602" s="460">
        <v>0</v>
      </c>
      <c r="J1602" s="460">
        <v>0</v>
      </c>
      <c r="K1602" s="460">
        <v>0</v>
      </c>
      <c r="L1602" s="459" t="s">
        <v>540</v>
      </c>
      <c r="O1602">
        <v>0</v>
      </c>
      <c r="P1602" t="s">
        <v>9935</v>
      </c>
    </row>
    <row r="1603" spans="1:16" ht="15" x14ac:dyDescent="0.25">
      <c r="A1603">
        <v>253060</v>
      </c>
      <c r="B1603" t="str">
        <f t="shared" si="48"/>
        <v>S-dividing profile "T" 3m light bronze</v>
      </c>
      <c r="C1603" s="185">
        <f t="shared" si="49"/>
        <v>0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>
        <v>0</v>
      </c>
      <c r="I1603" s="460">
        <v>0</v>
      </c>
      <c r="J1603" s="460">
        <v>0</v>
      </c>
      <c r="K1603" s="460">
        <v>0</v>
      </c>
      <c r="L1603" s="459" t="s">
        <v>540</v>
      </c>
      <c r="O1603">
        <v>0</v>
      </c>
      <c r="P1603" t="s">
        <v>9936</v>
      </c>
    </row>
    <row r="1604" spans="1:16" ht="15" x14ac:dyDescent="0.25">
      <c r="A1604">
        <v>253062</v>
      </c>
      <c r="B1604" t="str">
        <f t="shared" ref="B1604:B1667" si="50">IF($A$2=1,D1604,IF($A$2=2,F1604,IF($A$2=3,G1604,IF($A$2=4,E1604,IF($A$2&gt;4,P1604,"zadat jazyk")))))</f>
        <v>S-profile S04N light bronze 2.7m</v>
      </c>
      <c r="C1604" s="185">
        <f t="shared" ref="C1604:C1667" si="51">IF($A$2=1,H1604,IF($A$2=2,I1604,IF($A$2=3,J1604,IF($A$2=4,K1604,IF($A$2&gt;4,O1604,"zadat jazyk")))))</f>
        <v>0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>
        <v>0</v>
      </c>
      <c r="I1604" s="460">
        <v>0</v>
      </c>
      <c r="J1604" s="460">
        <v>0</v>
      </c>
      <c r="K1604" s="460">
        <v>0</v>
      </c>
      <c r="L1604" s="459" t="s">
        <v>540</v>
      </c>
      <c r="O1604">
        <v>0</v>
      </c>
      <c r="P1604" t="s">
        <v>9937</v>
      </c>
    </row>
    <row r="1605" spans="1:16" ht="15" x14ac:dyDescent="0.25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5" x14ac:dyDescent="0.25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5" x14ac:dyDescent="0.25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5" x14ac:dyDescent="0.25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5" x14ac:dyDescent="0.25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5" x14ac:dyDescent="0.25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5" x14ac:dyDescent="0.25">
      <c r="A1611">
        <v>254151</v>
      </c>
      <c r="B1611" t="str">
        <f t="shared" si="50"/>
        <v>S-S06NN bottom profile 2m anodized silver</v>
      </c>
      <c r="C1611" s="185">
        <f t="shared" si="51"/>
        <v>0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>
        <v>0</v>
      </c>
      <c r="I1611" s="460">
        <v>0</v>
      </c>
      <c r="J1611" s="460">
        <v>0</v>
      </c>
      <c r="K1611" s="460">
        <v>0</v>
      </c>
      <c r="L1611" s="459" t="s">
        <v>540</v>
      </c>
      <c r="O1611">
        <v>0</v>
      </c>
      <c r="P1611" t="s">
        <v>9938</v>
      </c>
    </row>
    <row r="1612" spans="1:16" ht="15" x14ac:dyDescent="0.25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5" x14ac:dyDescent="0.25">
      <c r="A1613">
        <v>369847</v>
      </c>
      <c r="B1613" t="e">
        <f t="shared" si="50"/>
        <v>#N/A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5" x14ac:dyDescent="0.25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5" x14ac:dyDescent="0.25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5" x14ac:dyDescent="0.25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5" x14ac:dyDescent="0.25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5" x14ac:dyDescent="0.25">
      <c r="A1618">
        <v>369982</v>
      </c>
      <c r="B1618" t="str">
        <f t="shared" si="50"/>
        <v>TWIN tension brace 2690mm</v>
      </c>
      <c r="C1618" s="185">
        <f t="shared" si="51"/>
        <v>7.3273400000000004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749</v>
      </c>
      <c r="I1618" s="460">
        <v>31.3</v>
      </c>
      <c r="J1618" s="460">
        <v>32.338569999999997</v>
      </c>
      <c r="K1618" s="460">
        <v>5354.32258</v>
      </c>
      <c r="L1618" s="459" t="s">
        <v>538</v>
      </c>
      <c r="O1618">
        <v>7.3273400000000004</v>
      </c>
      <c r="P1618" t="s">
        <v>9939</v>
      </c>
    </row>
    <row r="1619" spans="1:16" ht="15" x14ac:dyDescent="0.25">
      <c r="A1619">
        <v>398096</v>
      </c>
      <c r="B1619" t="str">
        <f t="shared" si="50"/>
        <v>SEVROLL 05176 Gemini overhead line 2.35m gloss black</v>
      </c>
      <c r="C1619" s="185">
        <f t="shared" si="51"/>
        <v>26.928000000000001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10143.473319999999</v>
      </c>
      <c r="L1619" s="459" t="s">
        <v>538</v>
      </c>
      <c r="O1619">
        <v>26.928000000000001</v>
      </c>
      <c r="P1619" t="s">
        <v>9940</v>
      </c>
    </row>
    <row r="1620" spans="1:16" ht="15" x14ac:dyDescent="0.25">
      <c r="A1620">
        <v>398188</v>
      </c>
      <c r="B1620" t="str">
        <f t="shared" si="50"/>
        <v>SEVROLL 05156 Elegant II bottom line 2.35m gloss black</v>
      </c>
      <c r="C1620" s="185">
        <f t="shared" si="51"/>
        <v>14.85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5942.9550600000002</v>
      </c>
      <c r="L1620" s="459" t="s">
        <v>538</v>
      </c>
      <c r="O1620">
        <v>14.85</v>
      </c>
      <c r="P1620" t="s">
        <v>9941</v>
      </c>
    </row>
    <row r="1621" spans="1:16" ht="15" x14ac:dyDescent="0.25">
      <c r="A1621">
        <v>398553</v>
      </c>
      <c r="B1621" t="str">
        <f t="shared" si="50"/>
        <v>SEVROLL 05168 mask Elegant II 2.35m black gloss</v>
      </c>
      <c r="C1621" s="185">
        <f t="shared" si="51"/>
        <v>4.532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1835.78208</v>
      </c>
      <c r="L1621" s="459" t="s">
        <v>538</v>
      </c>
      <c r="O1621">
        <v>4.532</v>
      </c>
      <c r="P1621" t="s">
        <v>9942</v>
      </c>
    </row>
    <row r="1622" spans="1:16" ht="15" x14ac:dyDescent="0.25">
      <c r="A1622">
        <v>398929</v>
      </c>
      <c r="B1622" t="str">
        <f t="shared" si="50"/>
        <v>StrongLine Planio shock absorber Central double-sided + lower anti-collision</v>
      </c>
      <c r="C1622" s="185">
        <f t="shared" si="51"/>
        <v>21.368649999999999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>
        <v>10251.89328</v>
      </c>
      <c r="L1622" s="459" t="s">
        <v>538</v>
      </c>
      <c r="O1622">
        <v>21.368649999999999</v>
      </c>
      <c r="P1622" t="s">
        <v>9943</v>
      </c>
    </row>
    <row r="1623" spans="1:16" ht="15" x14ac:dyDescent="0.25">
      <c r="A1623">
        <v>398930</v>
      </c>
      <c r="B1623" t="str">
        <f t="shared" si="50"/>
        <v>K-StrongLine Planio set for 3 solid leaves with central damping, anti collision</v>
      </c>
      <c r="C1623" s="185">
        <f t="shared" si="51"/>
        <v>0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3635.0261999999998</v>
      </c>
      <c r="I1623" s="460">
        <v>138.47977</v>
      </c>
      <c r="J1623" s="460">
        <v>594.24008000000003</v>
      </c>
      <c r="K1623" s="460">
        <v>55893.413630000003</v>
      </c>
      <c r="L1623" s="459" t="s">
        <v>538</v>
      </c>
      <c r="O1623">
        <v>0</v>
      </c>
      <c r="P1623" t="s">
        <v>9944</v>
      </c>
    </row>
    <row r="1624" spans="1:16" ht="15" x14ac:dyDescent="0.25">
      <c r="A1624">
        <v>399106</v>
      </c>
      <c r="B1624" t="str">
        <f t="shared" si="50"/>
        <v>SEVROLL 10193-SV Optima II fittings set for interior doors</v>
      </c>
      <c r="C1624" s="185">
        <f t="shared" si="51"/>
        <v>12.474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>
        <v>370.55896000000001</v>
      </c>
      <c r="I1624" s="460">
        <v>13.32357</v>
      </c>
      <c r="J1624" s="460">
        <v>46.430399999999999</v>
      </c>
      <c r="K1624" s="460">
        <v>5310.2844699999996</v>
      </c>
      <c r="L1624" s="459" t="s">
        <v>539</v>
      </c>
      <c r="O1624">
        <v>12.474</v>
      </c>
      <c r="P1624" t="s">
        <v>9945</v>
      </c>
    </row>
    <row r="1625" spans="1:16" ht="15" x14ac:dyDescent="0.25">
      <c r="A1625">
        <v>399178</v>
      </c>
      <c r="B1625" t="str">
        <f t="shared" si="50"/>
        <v>SEVROLL 10212 trolley for interior doors Simple 18 Inter/Galaxy 35/50kg</v>
      </c>
      <c r="C1625" s="185">
        <f t="shared" si="51"/>
        <v>7.6779999999999999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3345.8016699999998</v>
      </c>
      <c r="L1625" s="459" t="s">
        <v>538</v>
      </c>
      <c r="O1625">
        <v>7.6779999999999999</v>
      </c>
      <c r="P1625" t="s">
        <v>9946</v>
      </c>
    </row>
    <row r="1626" spans="1:16" ht="15" x14ac:dyDescent="0.25">
      <c r="A1626">
        <v>399179</v>
      </c>
      <c r="B1626" t="str">
        <f t="shared" si="50"/>
        <v>SEVROLL 04999 shock absorber for interior door Simple 18 Galaxy 50kg</v>
      </c>
      <c r="C1626" s="185">
        <f t="shared" si="51"/>
        <v>22.594000000000001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9835.8510999999999</v>
      </c>
      <c r="L1626" s="459" t="s">
        <v>538</v>
      </c>
      <c r="O1626">
        <v>22.594000000000001</v>
      </c>
      <c r="P1626" t="s">
        <v>9947</v>
      </c>
    </row>
    <row r="1627" spans="1:16" ht="15" x14ac:dyDescent="0.25">
      <c r="A1627">
        <v>399180</v>
      </c>
      <c r="B1627" t="str">
        <f t="shared" si="50"/>
        <v>K-SEVROLL fitting set for interior doors Simple 18 Inter/Galaxy 50kg 2x brake</v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458.09602000000001</v>
      </c>
      <c r="I1627" s="460">
        <v>17.279</v>
      </c>
      <c r="J1627" s="460">
        <v>58.951140000000002</v>
      </c>
      <c r="K1627" s="460">
        <v>6691.6033399999997</v>
      </c>
      <c r="L1627" s="459" t="s">
        <v>538</v>
      </c>
      <c r="O1627">
        <v>0</v>
      </c>
      <c r="P1627" t="s">
        <v>9948</v>
      </c>
    </row>
    <row r="1628" spans="1:16" ht="15" x14ac:dyDescent="0.25">
      <c r="A1628">
        <v>399695</v>
      </c>
      <c r="B1628" t="e">
        <f t="shared" si="50"/>
        <v>#N/A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5" x14ac:dyDescent="0.25">
      <c r="A1629">
        <v>399696</v>
      </c>
      <c r="B1629" t="e">
        <f t="shared" si="50"/>
        <v>#N/A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5" x14ac:dyDescent="0.25">
      <c r="A1630">
        <v>399705</v>
      </c>
      <c r="B1630" t="e">
        <f t="shared" si="50"/>
        <v>#N/A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5" x14ac:dyDescent="0.25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5" x14ac:dyDescent="0.25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5" x14ac:dyDescent="0.25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5" x14ac:dyDescent="0.25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5" x14ac:dyDescent="0.25">
      <c r="A1635">
        <v>355766</v>
      </c>
      <c r="B1635" t="str">
        <f t="shared" si="50"/>
        <v>S-profile S10N silver elox 2,7m</v>
      </c>
      <c r="C1635" s="185">
        <f t="shared" si="51"/>
        <v>25.860050000000001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682.86400000000003</v>
      </c>
      <c r="I1635" s="460">
        <v>27.889749999999999</v>
      </c>
      <c r="J1635" s="460">
        <v>127.52678</v>
      </c>
      <c r="K1635" s="460">
        <v>12288.645500000001</v>
      </c>
      <c r="L1635" s="459" t="s">
        <v>537</v>
      </c>
      <c r="O1635">
        <v>25.860050000000001</v>
      </c>
      <c r="P1635" t="s">
        <v>9949</v>
      </c>
    </row>
    <row r="1636" spans="1:16" ht="15" x14ac:dyDescent="0.25">
      <c r="A1636">
        <v>355768</v>
      </c>
      <c r="B1636" t="str">
        <f t="shared" si="50"/>
        <v>S-S65 upper and middle profile 4/18mm 6m silver</v>
      </c>
      <c r="C1636" s="185">
        <f t="shared" si="51"/>
        <v>0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>
        <v>0</v>
      </c>
      <c r="I1636" s="460">
        <v>0</v>
      </c>
      <c r="J1636" s="460">
        <v>0</v>
      </c>
      <c r="K1636" s="460">
        <v>0</v>
      </c>
      <c r="L1636" s="459" t="s">
        <v>540</v>
      </c>
      <c r="O1636">
        <v>0</v>
      </c>
      <c r="P1636" t="s">
        <v>9950</v>
      </c>
    </row>
    <row r="1637" spans="1:16" ht="15" x14ac:dyDescent="0.25">
      <c r="A1637">
        <v>355770</v>
      </c>
      <c r="B1637" t="str">
        <f t="shared" si="50"/>
        <v>S-S65 lower profile 4/18mm 6m silver</v>
      </c>
      <c r="C1637" s="185">
        <f t="shared" si="51"/>
        <v>0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>
        <v>0</v>
      </c>
      <c r="I1637" s="460">
        <v>0</v>
      </c>
      <c r="J1637" s="460">
        <v>0</v>
      </c>
      <c r="K1637" s="460">
        <v>0</v>
      </c>
      <c r="L1637" s="459" t="s">
        <v>540</v>
      </c>
      <c r="O1637">
        <v>0</v>
      </c>
      <c r="P1637" t="s">
        <v>9951</v>
      </c>
    </row>
    <row r="1638" spans="1:16" ht="15" x14ac:dyDescent="0.25">
      <c r="A1638">
        <v>355776</v>
      </c>
      <c r="B1638" t="str">
        <f t="shared" si="50"/>
        <v>S-S06N lower guide profile 6m silver</v>
      </c>
      <c r="C1638" s="185">
        <f t="shared" si="51"/>
        <v>0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>
        <v>0</v>
      </c>
      <c r="I1638" s="460">
        <v>0</v>
      </c>
      <c r="J1638" s="460">
        <v>0</v>
      </c>
      <c r="K1638" s="460">
        <v>0</v>
      </c>
      <c r="L1638" s="459" t="s">
        <v>540</v>
      </c>
      <c r="O1638">
        <v>0</v>
      </c>
      <c r="P1638" t="s">
        <v>9952</v>
      </c>
    </row>
    <row r="1639" spans="1:16" ht="15" x14ac:dyDescent="0.25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5" x14ac:dyDescent="0.25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5" x14ac:dyDescent="0.25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5" x14ac:dyDescent="0.25">
      <c r="A1642">
        <v>355813</v>
      </c>
      <c r="B1642" t="str">
        <f t="shared" si="50"/>
        <v>TWIN tension brace 2390mm</v>
      </c>
      <c r="C1642" s="185">
        <f t="shared" si="51"/>
        <v>5.5899299999999998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749</v>
      </c>
      <c r="I1642" s="460">
        <v>31.3</v>
      </c>
      <c r="J1642" s="460">
        <v>27.606100000000001</v>
      </c>
      <c r="K1642" s="460">
        <v>2656.3219199999999</v>
      </c>
      <c r="L1642" s="459" t="s">
        <v>538</v>
      </c>
      <c r="O1642">
        <v>5.5899299999999998</v>
      </c>
      <c r="P1642" t="s">
        <v>9953</v>
      </c>
    </row>
    <row r="1643" spans="1:16" ht="15" x14ac:dyDescent="0.25">
      <c r="A1643">
        <v>355892</v>
      </c>
      <c r="B1643" t="str">
        <f t="shared" si="50"/>
        <v>STRONG Synchrotec set for continuous opening 1,35m</v>
      </c>
      <c r="C1643" s="185">
        <f t="shared" si="51"/>
        <v>18.574649999999998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642.91967999999997</v>
      </c>
      <c r="I1643" s="460">
        <v>22.961819999999999</v>
      </c>
      <c r="J1643" s="460">
        <v>104.03297999999999</v>
      </c>
      <c r="K1643" s="460">
        <v>9203.0841299999993</v>
      </c>
      <c r="L1643" s="459" t="s">
        <v>538</v>
      </c>
      <c r="O1643">
        <v>18.574649999999998</v>
      </c>
      <c r="P1643" t="s">
        <v>9954</v>
      </c>
    </row>
    <row r="1644" spans="1:16" ht="15" x14ac:dyDescent="0.25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5" x14ac:dyDescent="0.25">
      <c r="A1645">
        <v>356708</v>
      </c>
      <c r="B1645" t="str">
        <f t="shared" si="50"/>
        <v>S-stop bottom S06N/NN</v>
      </c>
      <c r="C1645" s="185">
        <f t="shared" si="51"/>
        <v>0.99070000000000003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>
        <v>27.664000000000001</v>
      </c>
      <c r="I1645" s="460">
        <v>1.1298699999999999</v>
      </c>
      <c r="J1645" s="460">
        <v>5.1164300000000003</v>
      </c>
      <c r="K1645" s="460">
        <v>479.65805999999998</v>
      </c>
      <c r="L1645" s="459" t="s">
        <v>537</v>
      </c>
      <c r="O1645">
        <v>0.99070000000000003</v>
      </c>
      <c r="P1645" t="s">
        <v>9955</v>
      </c>
    </row>
    <row r="1646" spans="1:16" ht="15" x14ac:dyDescent="0.25">
      <c r="A1646">
        <v>356710</v>
      </c>
      <c r="B1646" t="str">
        <f t="shared" si="50"/>
        <v>S-screw torx 4x40</v>
      </c>
      <c r="C1646" s="185">
        <f t="shared" si="51"/>
        <v>0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>
        <v>0</v>
      </c>
      <c r="I1646" s="460">
        <v>0</v>
      </c>
      <c r="J1646" s="460">
        <v>0</v>
      </c>
      <c r="K1646" s="460">
        <v>0</v>
      </c>
      <c r="L1646" s="459" t="s">
        <v>540</v>
      </c>
      <c r="O1646">
        <v>0</v>
      </c>
      <c r="P1646" t="s">
        <v>9956</v>
      </c>
    </row>
    <row r="1647" spans="1:16" ht="15" x14ac:dyDescent="0.25">
      <c r="A1647">
        <v>356713</v>
      </c>
      <c r="B1647" t="str">
        <f t="shared" si="50"/>
        <v>S-brake positioner upper S05 gray</v>
      </c>
      <c r="C1647" s="185">
        <f t="shared" si="51"/>
        <v>0.99070000000000003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27.664000000000001</v>
      </c>
      <c r="I1647" s="460">
        <v>1.1298699999999999</v>
      </c>
      <c r="J1647" s="460">
        <v>5.1164300000000003</v>
      </c>
      <c r="K1647" s="460">
        <v>479.65805999999998</v>
      </c>
      <c r="L1647" s="459" t="s">
        <v>537</v>
      </c>
      <c r="O1647">
        <v>0.99070000000000003</v>
      </c>
      <c r="P1647" t="s">
        <v>9957</v>
      </c>
    </row>
    <row r="1648" spans="1:16" ht="15" x14ac:dyDescent="0.25">
      <c r="A1648">
        <v>335035</v>
      </c>
      <c r="B1648" t="str">
        <f t="shared" si="50"/>
        <v>IC-grip rail Berlin 10mm EU champagne 5.3m</v>
      </c>
      <c r="C1648" s="185">
        <f t="shared" si="51"/>
        <v>0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>
        <v>1234.625</v>
      </c>
      <c r="I1648" s="460">
        <v>30.457360000000001</v>
      </c>
      <c r="J1648" s="460">
        <v>163.06379999999999</v>
      </c>
      <c r="K1648" s="460">
        <v>24851.80646</v>
      </c>
      <c r="L1648" s="459" t="s">
        <v>539</v>
      </c>
      <c r="O1648">
        <v>0</v>
      </c>
      <c r="P1648" t="s">
        <v>9958</v>
      </c>
    </row>
    <row r="1649" spans="1:16" ht="15" x14ac:dyDescent="0.25">
      <c r="A1649">
        <v>335508</v>
      </c>
      <c r="B1649" t="str">
        <f t="shared" si="50"/>
        <v>SEVROLL 04414 Pax XL grab rail 2.7m silver</v>
      </c>
      <c r="C1649" s="185">
        <f t="shared" si="51"/>
        <v>24.068000000000001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9344.8561699999991</v>
      </c>
      <c r="L1649" s="459" t="s">
        <v>539</v>
      </c>
      <c r="O1649">
        <v>24.068000000000001</v>
      </c>
      <c r="P1649" t="s">
        <v>9959</v>
      </c>
    </row>
    <row r="1650" spans="1:16" ht="15" x14ac:dyDescent="0.25">
      <c r="A1650">
        <v>335509</v>
      </c>
      <c r="B1650" t="str">
        <f t="shared" si="50"/>
        <v>SEVROLL 04421 Pax XL upper guide rail 3m silver</v>
      </c>
      <c r="C1650" s="185">
        <f t="shared" si="51"/>
        <v>27.698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>
        <v>748.35540000000003</v>
      </c>
      <c r="I1650" s="460">
        <v>26.90737</v>
      </c>
      <c r="J1650" s="460">
        <v>103.20359999999999</v>
      </c>
      <c r="K1650" s="460">
        <v>10724.285449999999</v>
      </c>
      <c r="L1650" s="459" t="s">
        <v>539</v>
      </c>
      <c r="O1650">
        <v>27.698</v>
      </c>
      <c r="P1650" t="s">
        <v>9960</v>
      </c>
    </row>
    <row r="1651" spans="1:16" ht="15" x14ac:dyDescent="0.25">
      <c r="A1651">
        <v>335510</v>
      </c>
      <c r="B1651" t="str">
        <f t="shared" si="50"/>
        <v>SEVROLL 04419 Gemini 4 Pax XL bottom cover bar 3m 4mm silver</v>
      </c>
      <c r="C1651" s="185">
        <f t="shared" si="51"/>
        <v>29.963999999999999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11595.50424</v>
      </c>
      <c r="L1651" s="459" t="s">
        <v>539</v>
      </c>
      <c r="O1651">
        <v>29.963999999999999</v>
      </c>
      <c r="P1651" t="s">
        <v>9961</v>
      </c>
    </row>
    <row r="1652" spans="1:16" ht="15" x14ac:dyDescent="0.25">
      <c r="A1652">
        <v>335513</v>
      </c>
      <c r="B1652" t="str">
        <f t="shared" si="50"/>
        <v>SEVROLL 20167 gasket for Pax XL profile</v>
      </c>
      <c r="C1652" s="185">
        <f t="shared" si="51"/>
        <v>0.52800000000000002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245.3083</v>
      </c>
      <c r="L1652" s="459" t="s">
        <v>539</v>
      </c>
      <c r="O1652">
        <v>0.52800000000000002</v>
      </c>
      <c r="P1652" t="s">
        <v>9962</v>
      </c>
    </row>
    <row r="1653" spans="1:16" ht="15" x14ac:dyDescent="0.25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5" x14ac:dyDescent="0.25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5" x14ac:dyDescent="0.25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5" x14ac:dyDescent="0.25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5" x14ac:dyDescent="0.25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5" x14ac:dyDescent="0.25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5" x14ac:dyDescent="0.25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5" x14ac:dyDescent="0.25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5" x14ac:dyDescent="0.25">
      <c r="A1661">
        <v>457354</v>
      </c>
      <c r="B1661" t="e">
        <f t="shared" si="50"/>
        <v>#N/A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5" x14ac:dyDescent="0.25">
      <c r="A1662">
        <v>457371</v>
      </c>
      <c r="B1662" t="e">
        <f t="shared" si="50"/>
        <v>#N/A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5" x14ac:dyDescent="0.25">
      <c r="A1663">
        <v>457372</v>
      </c>
      <c r="B1663" t="e">
        <f t="shared" si="50"/>
        <v>#N/A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5" x14ac:dyDescent="0.25">
      <c r="A1664">
        <v>457373</v>
      </c>
      <c r="B1664" t="e">
        <f t="shared" si="50"/>
        <v>#N/A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5" x14ac:dyDescent="0.25">
      <c r="A1665">
        <v>457390</v>
      </c>
      <c r="B1665" t="e">
        <f t="shared" si="50"/>
        <v>#N/A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5" x14ac:dyDescent="0.25">
      <c r="A1666">
        <v>384363</v>
      </c>
      <c r="B1666" t="str">
        <f t="shared" si="50"/>
        <v>SEVROLL 219-043 upper guide holder for laminate 25 - 45mm</v>
      </c>
      <c r="C1666" s="185">
        <f t="shared" si="51"/>
        <v>1.98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>
        <v>62.091329999999999</v>
      </c>
      <c r="I1666" s="460">
        <v>2.3420299999999998</v>
      </c>
      <c r="J1666" s="460">
        <v>7.9903700000000004</v>
      </c>
      <c r="K1666" s="460">
        <v>906.99446</v>
      </c>
      <c r="L1666" s="459" t="s">
        <v>539</v>
      </c>
      <c r="O1666">
        <v>1.98</v>
      </c>
      <c r="P1666" t="s">
        <v>9963</v>
      </c>
    </row>
    <row r="1667" spans="1:16" ht="15" x14ac:dyDescent="0.25">
      <c r="A1667">
        <v>385004</v>
      </c>
      <c r="B1667" t="str">
        <f t="shared" si="50"/>
        <v>SEVROLL 10196 Focus upper trolley 18mm 2pcs (promotion)</v>
      </c>
      <c r="C1667" s="185">
        <f t="shared" si="51"/>
        <v>0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>
        <v>0</v>
      </c>
      <c r="I1667" s="460">
        <v>0</v>
      </c>
      <c r="J1667" s="460">
        <v>0</v>
      </c>
      <c r="K1667" s="460">
        <v>1</v>
      </c>
      <c r="L1667" s="459" t="s">
        <v>541</v>
      </c>
      <c r="O1667">
        <v>0</v>
      </c>
      <c r="P1667" t="s">
        <v>9964</v>
      </c>
    </row>
    <row r="1668" spans="1:16" ht="15" x14ac:dyDescent="0.25">
      <c r="A1668">
        <v>385007</v>
      </c>
      <c r="B1668" t="str">
        <f t="shared" ref="B1668:B1731" si="52">IF($A$2=1,D1668,IF($A$2=2,F1668,IF($A$2=3,G1668,IF($A$2=4,E1668,IF($A$2&gt;4,P1668,"zadat jazyk")))))</f>
        <v>SEVROLL 10237 2x lower carriage for laminate 18mm without positioner and spring</v>
      </c>
      <c r="C1668" s="185">
        <f t="shared" ref="C1668:C1731" si="53">IF($A$2=1,H1668,IF($A$2=2,I1668,IF($A$2=3,J1668,IF($A$2=4,K1668,IF($A$2&gt;4,O1668,"zadat jazyk")))))</f>
        <v>4.1580000000000004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>
        <v>135.50897000000001</v>
      </c>
      <c r="I1668" s="460">
        <v>4.8164800000000003</v>
      </c>
      <c r="J1668" s="460">
        <v>18.35596</v>
      </c>
      <c r="K1668" s="460">
        <v>1886.0604800000001</v>
      </c>
      <c r="L1668" s="459" t="s">
        <v>541</v>
      </c>
      <c r="O1668">
        <v>4.1580000000000004</v>
      </c>
      <c r="P1668" t="s">
        <v>8897</v>
      </c>
    </row>
    <row r="1669" spans="1:16" ht="15" x14ac:dyDescent="0.25">
      <c r="A1669">
        <v>385008</v>
      </c>
      <c r="B1669" t="str">
        <f t="shared" si="52"/>
        <v>K-Action set 20x handle Rekord silver + 10x set of upper and lower trolleys</v>
      </c>
      <c r="C1669" s="185">
        <f t="shared" si="53"/>
        <v>0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>
        <v>0</v>
      </c>
      <c r="I1669" s="460">
        <v>0</v>
      </c>
      <c r="J1669" s="460">
        <v>0</v>
      </c>
      <c r="K1669" s="460">
        <v>0</v>
      </c>
      <c r="L1669" s="459" t="s">
        <v>540</v>
      </c>
      <c r="O1669">
        <v>0</v>
      </c>
      <c r="P1669" t="s">
        <v>9588</v>
      </c>
    </row>
    <row r="1670" spans="1:16" ht="15" x14ac:dyDescent="0.25">
      <c r="A1670">
        <v>298573</v>
      </c>
      <c r="B1670" t="str">
        <f t="shared" si="52"/>
        <v>IC-rail covering lower track 3m alu</v>
      </c>
      <c r="C1670" s="185">
        <f t="shared" si="53"/>
        <v>0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>
        <v>117.8625</v>
      </c>
      <c r="I1670" s="460">
        <v>4.5872599999999997</v>
      </c>
      <c r="J1670" s="460">
        <v>25.296199999999999</v>
      </c>
      <c r="K1670" s="460">
        <v>0</v>
      </c>
      <c r="L1670" s="459" t="s">
        <v>537</v>
      </c>
      <c r="O1670">
        <v>0</v>
      </c>
      <c r="P1670" t="s">
        <v>9965</v>
      </c>
    </row>
    <row r="1671" spans="1:16" ht="15" x14ac:dyDescent="0.25">
      <c r="A1671">
        <v>298666</v>
      </c>
      <c r="B1671" t="str">
        <f t="shared" si="52"/>
        <v>S-S45 upper guide profile 2m silver</v>
      </c>
      <c r="C1671" s="185">
        <f t="shared" si="53"/>
        <v>0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>
        <v>0</v>
      </c>
      <c r="I1671" s="460">
        <v>0</v>
      </c>
      <c r="J1671" s="460">
        <v>0</v>
      </c>
      <c r="K1671" s="460">
        <v>0</v>
      </c>
      <c r="L1671" s="459" t="s">
        <v>540</v>
      </c>
      <c r="O1671">
        <v>0</v>
      </c>
      <c r="P1671" t="s">
        <v>9966</v>
      </c>
    </row>
    <row r="1672" spans="1:16" ht="15" x14ac:dyDescent="0.25">
      <c r="A1672">
        <v>346308</v>
      </c>
      <c r="B1672" t="str">
        <f t="shared" si="52"/>
        <v>S-S05 upper guide profile 2m stainless steel</v>
      </c>
      <c r="C1672" s="185">
        <f t="shared" si="53"/>
        <v>0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>
        <v>0</v>
      </c>
      <c r="I1672" s="460">
        <v>0</v>
      </c>
      <c r="J1672" s="460">
        <v>0</v>
      </c>
      <c r="K1672" s="460">
        <v>0</v>
      </c>
      <c r="L1672" s="459" t="s">
        <v>540</v>
      </c>
      <c r="O1672">
        <v>0</v>
      </c>
      <c r="P1672" t="s">
        <v>9967</v>
      </c>
    </row>
    <row r="1673" spans="1:16" ht="15" x14ac:dyDescent="0.25">
      <c r="A1673">
        <v>346310</v>
      </c>
      <c r="B1673" t="str">
        <f t="shared" si="52"/>
        <v>S-S06NN bottom profile 2m anodized stainless steel</v>
      </c>
      <c r="C1673" s="185">
        <f t="shared" si="53"/>
        <v>0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>
        <v>0</v>
      </c>
      <c r="I1673" s="460">
        <v>0</v>
      </c>
      <c r="J1673" s="460">
        <v>0</v>
      </c>
      <c r="K1673" s="460">
        <v>0</v>
      </c>
      <c r="L1673" s="459" t="s">
        <v>540</v>
      </c>
      <c r="O1673">
        <v>0</v>
      </c>
      <c r="P1673" t="s">
        <v>9968</v>
      </c>
    </row>
    <row r="1674" spans="1:16" ht="15" x14ac:dyDescent="0.25">
      <c r="A1674">
        <v>346311</v>
      </c>
      <c r="B1674" t="str">
        <f t="shared" si="52"/>
        <v>S-S06N aluminum cover profile 2m stainless steel</v>
      </c>
      <c r="C1674" s="185">
        <f t="shared" si="53"/>
        <v>0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>
        <v>0</v>
      </c>
      <c r="I1674" s="460">
        <v>0</v>
      </c>
      <c r="J1674" s="460">
        <v>0</v>
      </c>
      <c r="K1674" s="460">
        <v>0</v>
      </c>
      <c r="L1674" s="459" t="s">
        <v>540</v>
      </c>
      <c r="O1674">
        <v>0</v>
      </c>
      <c r="P1674" t="s">
        <v>9969</v>
      </c>
    </row>
    <row r="1675" spans="1:16" ht="15" x14ac:dyDescent="0.25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5" x14ac:dyDescent="0.25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5" x14ac:dyDescent="0.25">
      <c r="A1677">
        <v>405364</v>
      </c>
      <c r="B1677" t="str">
        <f t="shared" si="52"/>
        <v>SEVROLL 05292 "U" profile for laminate 18mm 3m black gloss</v>
      </c>
      <c r="C1677" s="185">
        <f t="shared" si="53"/>
        <v>6.5339999999999998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2468.4526700000001</v>
      </c>
      <c r="L1677" s="459" t="s">
        <v>539</v>
      </c>
      <c r="O1677">
        <v>6.5339999999999998</v>
      </c>
      <c r="P1677" t="s">
        <v>9970</v>
      </c>
    </row>
    <row r="1678" spans="1:16" ht="15" x14ac:dyDescent="0.25">
      <c r="A1678">
        <v>405365</v>
      </c>
      <c r="B1678" t="str">
        <f t="shared" si="52"/>
        <v>SEVROLL 05138 angle Mini 17x11mm 1.7m black gloss</v>
      </c>
      <c r="C1678" s="185">
        <f t="shared" si="53"/>
        <v>3.2559999999999998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1265.3411599999999</v>
      </c>
      <c r="L1678" s="459" t="s">
        <v>538</v>
      </c>
      <c r="O1678">
        <v>3.2559999999999998</v>
      </c>
      <c r="P1678" t="s">
        <v>9971</v>
      </c>
    </row>
    <row r="1679" spans="1:16" ht="15" x14ac:dyDescent="0.25">
      <c r="A1679">
        <v>405366</v>
      </c>
      <c r="B1679" t="str">
        <f t="shared" si="52"/>
        <v>SEVROLL 05139 angle Mini 17x11mm 2.35m gloss black</v>
      </c>
      <c r="C1679" s="185">
        <f t="shared" si="53"/>
        <v>4.5540000000000003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1752.8088</v>
      </c>
      <c r="L1679" s="459" t="s">
        <v>538</v>
      </c>
      <c r="O1679">
        <v>4.5540000000000003</v>
      </c>
      <c r="P1679" t="s">
        <v>9972</v>
      </c>
    </row>
    <row r="1680" spans="1:16" ht="15" x14ac:dyDescent="0.25">
      <c r="A1680">
        <v>405367</v>
      </c>
      <c r="B1680" t="str">
        <f t="shared" si="52"/>
        <v>SEVROLL 05140 angle Mini 17x11mm 3m black gloss</v>
      </c>
      <c r="C1680" s="185">
        <f t="shared" si="53"/>
        <v>5.7640000000000002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2240.27646</v>
      </c>
      <c r="L1680" s="459" t="s">
        <v>538</v>
      </c>
      <c r="O1680">
        <v>5.7640000000000002</v>
      </c>
      <c r="P1680" t="s">
        <v>9973</v>
      </c>
    </row>
    <row r="1681" spans="1:16" ht="15" x14ac:dyDescent="0.25">
      <c r="A1681">
        <v>405369</v>
      </c>
      <c r="B1681" t="str">
        <f t="shared" si="52"/>
        <v>SEVROLL 05144 Gemini 10 bottom cover bar 1.7m 10mm black gloss</v>
      </c>
      <c r="C1681" s="185">
        <f t="shared" si="53"/>
        <v>18.282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7592.0473700000002</v>
      </c>
      <c r="L1681" s="459" t="s">
        <v>538</v>
      </c>
      <c r="O1681">
        <v>18.282</v>
      </c>
      <c r="P1681" t="s">
        <v>9974</v>
      </c>
    </row>
    <row r="1682" spans="1:16" ht="15" x14ac:dyDescent="0.25">
      <c r="A1682">
        <v>405375</v>
      </c>
      <c r="B1682" t="str">
        <f t="shared" si="52"/>
        <v>SEVROLL 05145 Gemini 10 bottom cover bar 2.35m 10mm black gloss</v>
      </c>
      <c r="C1682" s="185">
        <f t="shared" si="53"/>
        <v>25.3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10485.73761</v>
      </c>
      <c r="L1682" s="459" t="s">
        <v>538</v>
      </c>
      <c r="O1682">
        <v>25.3</v>
      </c>
      <c r="P1682" t="s">
        <v>9975</v>
      </c>
    </row>
    <row r="1683" spans="1:16" ht="15" x14ac:dyDescent="0.25">
      <c r="A1683">
        <v>405376</v>
      </c>
      <c r="B1683" t="str">
        <f t="shared" si="52"/>
        <v>SEVROLL 05183 Gemini 10 bottom cover strip 3m 10mm black gloss</v>
      </c>
      <c r="C1683" s="185">
        <f t="shared" si="53"/>
        <v>32.317999999999998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13420.91432</v>
      </c>
      <c r="L1683" s="459" t="s">
        <v>538</v>
      </c>
      <c r="O1683">
        <v>32.317999999999998</v>
      </c>
      <c r="P1683" t="s">
        <v>9976</v>
      </c>
    </row>
    <row r="1684" spans="1:16" ht="15" x14ac:dyDescent="0.25">
      <c r="A1684">
        <v>405377</v>
      </c>
      <c r="B1684" t="str">
        <f t="shared" si="52"/>
        <v>SEVROLL 05149 upper guide rail 1.7m black gloss</v>
      </c>
      <c r="C1684" s="185">
        <f t="shared" si="53"/>
        <v>11.33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4179.7746299999999</v>
      </c>
      <c r="L1684" s="459" t="s">
        <v>538</v>
      </c>
      <c r="O1684">
        <v>11.33</v>
      </c>
      <c r="P1684" t="s">
        <v>9977</v>
      </c>
    </row>
    <row r="1685" spans="1:16" ht="15" x14ac:dyDescent="0.25">
      <c r="A1685">
        <v>405379</v>
      </c>
      <c r="B1685" t="str">
        <f t="shared" si="52"/>
        <v>SEVROLL 05150 upper guide bar 2.35m black gloss</v>
      </c>
      <c r="C1685" s="185">
        <f t="shared" si="53"/>
        <v>15.641999999999999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5787.3805000000002</v>
      </c>
      <c r="L1685" s="459" t="s">
        <v>538</v>
      </c>
      <c r="O1685">
        <v>15.641999999999999</v>
      </c>
      <c r="P1685" t="s">
        <v>9978</v>
      </c>
    </row>
    <row r="1686" spans="1:16" ht="15" x14ac:dyDescent="0.25">
      <c r="A1686">
        <v>405382</v>
      </c>
      <c r="B1686" t="str">
        <f t="shared" si="52"/>
        <v>SEVROLL 05184 upper guide rail 3m black gloss</v>
      </c>
      <c r="C1686" s="185">
        <f t="shared" si="53"/>
        <v>19.931999999999999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7384.61438</v>
      </c>
      <c r="L1686" s="459" t="s">
        <v>538</v>
      </c>
      <c r="O1686">
        <v>19.931999999999999</v>
      </c>
      <c r="P1686" t="s">
        <v>9979</v>
      </c>
    </row>
    <row r="1687" spans="1:16" ht="15" x14ac:dyDescent="0.25">
      <c r="A1687">
        <v>405392</v>
      </c>
      <c r="B1687" t="str">
        <f t="shared" si="52"/>
        <v>SEVROLL 05294 connecting rail H18 3m black gloss</v>
      </c>
      <c r="C1687" s="185">
        <f t="shared" si="53"/>
        <v>16.5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6212.6180999999997</v>
      </c>
      <c r="L1687" s="459" t="s">
        <v>538</v>
      </c>
      <c r="O1687">
        <v>16.5</v>
      </c>
      <c r="P1687" t="s">
        <v>9980</v>
      </c>
    </row>
    <row r="1688" spans="1:16" ht="15" x14ac:dyDescent="0.25">
      <c r="A1688">
        <v>405393</v>
      </c>
      <c r="B1688" t="str">
        <f t="shared" si="52"/>
        <v>SEVROLL 05155 Elegant II bottom line 1.7m gloss black</v>
      </c>
      <c r="C1688" s="185">
        <f t="shared" si="53"/>
        <v>10.714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4324.9779799999997</v>
      </c>
      <c r="L1688" s="459" t="s">
        <v>538</v>
      </c>
      <c r="O1688">
        <v>10.714</v>
      </c>
      <c r="P1688" t="s">
        <v>9981</v>
      </c>
    </row>
    <row r="1689" spans="1:16" ht="15" x14ac:dyDescent="0.25">
      <c r="A1689">
        <v>405403</v>
      </c>
      <c r="B1689" t="str">
        <f t="shared" si="52"/>
        <v>SEVROLL 05157 Elegant II bottom line 3m gloss black</v>
      </c>
      <c r="C1689" s="185">
        <f t="shared" si="53"/>
        <v>18.876000000000001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7550.5609299999996</v>
      </c>
      <c r="L1689" s="459" t="s">
        <v>538</v>
      </c>
      <c r="O1689">
        <v>18.876000000000001</v>
      </c>
      <c r="P1689" t="s">
        <v>9982</v>
      </c>
    </row>
    <row r="1690" spans="1:16" ht="15" x14ac:dyDescent="0.25">
      <c r="A1690">
        <v>405404</v>
      </c>
      <c r="B1690" t="str">
        <f t="shared" si="52"/>
        <v>SEVROLL 05158 Elegant II bottom line 4.05m gloss black</v>
      </c>
      <c r="C1690" s="185">
        <f t="shared" si="53"/>
        <v>25.564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10226.44657</v>
      </c>
      <c r="L1690" s="459" t="s">
        <v>538</v>
      </c>
      <c r="O1690">
        <v>25.564</v>
      </c>
      <c r="P1690" t="s">
        <v>9983</v>
      </c>
    </row>
    <row r="1691" spans="1:16" ht="15" x14ac:dyDescent="0.25">
      <c r="A1691">
        <v>405406</v>
      </c>
      <c r="B1691" t="str">
        <f t="shared" si="52"/>
        <v>SEVROLL 05159 Elegant II bottom line 6m gloss black</v>
      </c>
      <c r="C1691" s="185">
        <f t="shared" si="53"/>
        <v>37.752000000000002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143.60579999999999</v>
      </c>
      <c r="K1691" s="460">
        <v>15111.493469999999</v>
      </c>
      <c r="L1691" s="459" t="s">
        <v>539</v>
      </c>
      <c r="O1691">
        <v>37.752000000000002</v>
      </c>
      <c r="P1691" t="s">
        <v>9984</v>
      </c>
    </row>
    <row r="1692" spans="1:16" ht="15" x14ac:dyDescent="0.25">
      <c r="A1692">
        <v>405407</v>
      </c>
      <c r="B1692" t="str">
        <f t="shared" si="52"/>
        <v>SEVROLL 05175 Gemini overhead line 1.7m gloss black</v>
      </c>
      <c r="C1692" s="185">
        <f t="shared" si="53"/>
        <v>19.492000000000001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7332.7563300000002</v>
      </c>
      <c r="L1692" s="459" t="s">
        <v>538</v>
      </c>
      <c r="O1692">
        <v>19.492000000000001</v>
      </c>
      <c r="P1692" t="s">
        <v>9985</v>
      </c>
    </row>
    <row r="1693" spans="1:16" ht="15" x14ac:dyDescent="0.25">
      <c r="A1693">
        <v>405423</v>
      </c>
      <c r="B1693" t="str">
        <f t="shared" si="52"/>
        <v>SEVROLL 05177 Gemini overhead line 3m gloss black</v>
      </c>
      <c r="C1693" s="185">
        <f t="shared" si="53"/>
        <v>34.341999999999999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12943.81868</v>
      </c>
      <c r="L1693" s="459" t="s">
        <v>538</v>
      </c>
      <c r="O1693">
        <v>34.341999999999999</v>
      </c>
      <c r="P1693" t="s">
        <v>9986</v>
      </c>
    </row>
    <row r="1694" spans="1:16" ht="15" x14ac:dyDescent="0.25">
      <c r="A1694">
        <v>405425</v>
      </c>
      <c r="B1694" t="str">
        <f t="shared" si="52"/>
        <v>SEVROLL 05178 Gemini overhead line 4.05m gloss black</v>
      </c>
      <c r="C1694" s="185">
        <f t="shared" si="53"/>
        <v>46.353999999999999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17476.229630000002</v>
      </c>
      <c r="L1694" s="459" t="s">
        <v>538</v>
      </c>
      <c r="O1694">
        <v>46.353999999999999</v>
      </c>
      <c r="P1694" t="s">
        <v>9987</v>
      </c>
    </row>
    <row r="1695" spans="1:16" ht="15" x14ac:dyDescent="0.25">
      <c r="A1695">
        <v>405426</v>
      </c>
      <c r="B1695" t="str">
        <f t="shared" si="52"/>
        <v>SEVROLL 05179 Gemini overhead line 6m gloss black</v>
      </c>
      <c r="C1695" s="185">
        <f t="shared" si="53"/>
        <v>68.706000000000003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263.56799999999998</v>
      </c>
      <c r="K1695" s="460">
        <v>25887.637350000001</v>
      </c>
      <c r="L1695" s="459" t="s">
        <v>539</v>
      </c>
      <c r="O1695">
        <v>68.706000000000003</v>
      </c>
      <c r="P1695" t="s">
        <v>9988</v>
      </c>
    </row>
    <row r="1696" spans="1:16" ht="15" x14ac:dyDescent="0.25">
      <c r="A1696">
        <v>405427</v>
      </c>
      <c r="B1696" t="str">
        <f t="shared" si="52"/>
        <v>SEVROLL 05167 mask Elegant II 1.7m black gloss</v>
      </c>
      <c r="C1696" s="185">
        <f t="shared" si="53"/>
        <v>3.278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1327.57123</v>
      </c>
      <c r="L1696" s="459" t="s">
        <v>538</v>
      </c>
      <c r="O1696">
        <v>3.278</v>
      </c>
      <c r="P1696" t="s">
        <v>9989</v>
      </c>
    </row>
    <row r="1697" spans="1:16" ht="15" x14ac:dyDescent="0.25">
      <c r="A1697">
        <v>405428</v>
      </c>
      <c r="B1697" t="str">
        <f t="shared" si="52"/>
        <v>SEVROLL 05169 mask Elegant II 3m black gloss</v>
      </c>
      <c r="C1697" s="185">
        <f t="shared" si="53"/>
        <v>5.7640000000000002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2343.9929499999998</v>
      </c>
      <c r="L1697" s="459" t="s">
        <v>538</v>
      </c>
      <c r="O1697">
        <v>5.7640000000000002</v>
      </c>
      <c r="P1697" t="s">
        <v>9990</v>
      </c>
    </row>
    <row r="1698" spans="1:16" ht="15" x14ac:dyDescent="0.25">
      <c r="A1698">
        <v>405429</v>
      </c>
      <c r="B1698" t="str">
        <f t="shared" si="52"/>
        <v>SEVROLL 05170 mask Elegant II 4.05m black gloss</v>
      </c>
      <c r="C1698" s="185">
        <f t="shared" si="53"/>
        <v>7.7880000000000003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3163.3533000000002</v>
      </c>
      <c r="L1698" s="459" t="s">
        <v>538</v>
      </c>
      <c r="O1698">
        <v>7.7880000000000003</v>
      </c>
      <c r="P1698" t="s">
        <v>9991</v>
      </c>
    </row>
    <row r="1699" spans="1:16" ht="15" x14ac:dyDescent="0.25">
      <c r="A1699">
        <v>405430</v>
      </c>
      <c r="B1699" t="str">
        <f t="shared" si="52"/>
        <v>SEVROLL 05171 mask Elegant II 6m black gloss</v>
      </c>
      <c r="C1699" s="185">
        <f t="shared" si="53"/>
        <v>11.528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43.084800000000001</v>
      </c>
      <c r="K1699" s="460">
        <v>4687.9854999999998</v>
      </c>
      <c r="L1699" s="459" t="s">
        <v>539</v>
      </c>
      <c r="O1699">
        <v>11.528</v>
      </c>
      <c r="P1699" t="s">
        <v>9992</v>
      </c>
    </row>
    <row r="1700" spans="1:16" ht="15" x14ac:dyDescent="0.25">
      <c r="A1700">
        <v>88049</v>
      </c>
      <c r="B1700" t="str">
        <f t="shared" si="52"/>
        <v>S-S25 (H25SD) set of fittings for folding doors 25kg</v>
      </c>
      <c r="C1700" s="185">
        <f t="shared" si="53"/>
        <v>34.383130000000001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>
        <v>1266.72</v>
      </c>
      <c r="I1700" s="460">
        <v>51.735770000000002</v>
      </c>
      <c r="J1700" s="460">
        <v>234.27858000000001</v>
      </c>
      <c r="K1700" s="460">
        <v>21963.29032</v>
      </c>
      <c r="L1700" s="459" t="s">
        <v>537</v>
      </c>
      <c r="O1700">
        <v>34.383130000000001</v>
      </c>
      <c r="P1700" t="s">
        <v>9993</v>
      </c>
    </row>
    <row r="1701" spans="1:16" ht="15" x14ac:dyDescent="0.25">
      <c r="A1701">
        <v>88083</v>
      </c>
      <c r="B1701" t="str">
        <f t="shared" si="52"/>
        <v>S-S25 (H25SD/DV) lower profile 2m</v>
      </c>
      <c r="C1701" s="185">
        <f t="shared" si="53"/>
        <v>0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>
        <v>0</v>
      </c>
      <c r="I1701" s="460">
        <v>0</v>
      </c>
      <c r="J1701" s="460">
        <v>0</v>
      </c>
      <c r="K1701" s="460">
        <v>0</v>
      </c>
      <c r="L1701" s="459" t="s">
        <v>540</v>
      </c>
      <c r="O1701">
        <v>0</v>
      </c>
      <c r="P1701" t="s">
        <v>9994</v>
      </c>
    </row>
    <row r="1702" spans="1:16" ht="15" x14ac:dyDescent="0.25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5" x14ac:dyDescent="0.25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5" x14ac:dyDescent="0.25">
      <c r="A1704">
        <v>364633</v>
      </c>
      <c r="B1704" t="str">
        <f t="shared" si="52"/>
        <v>SEVROLL 01508 Single upper line 6m olive</v>
      </c>
      <c r="C1704" s="185">
        <f t="shared" si="53"/>
        <v>54.384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>
        <v>1789.105</v>
      </c>
      <c r="I1704" s="460">
        <v>64.327870000000004</v>
      </c>
      <c r="J1704" s="460">
        <v>221.20722000000001</v>
      </c>
      <c r="K1704" s="460">
        <v>25638.717519999998</v>
      </c>
      <c r="L1704" s="459" t="s">
        <v>539</v>
      </c>
      <c r="O1704">
        <v>54.384</v>
      </c>
      <c r="P1704" t="s">
        <v>9995</v>
      </c>
    </row>
    <row r="1705" spans="1:16" ht="15" x14ac:dyDescent="0.25">
      <c r="A1705">
        <v>365378</v>
      </c>
      <c r="B1705" t="str">
        <f t="shared" si="52"/>
        <v>SEVROLL 10230 undercarriage WD10 V Duo 60kg (2 pcs)</v>
      </c>
      <c r="C1705" s="185">
        <f t="shared" si="53"/>
        <v>17.489999999999998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7636.5575200000003</v>
      </c>
      <c r="L1705" s="459" t="s">
        <v>539</v>
      </c>
      <c r="O1705">
        <v>17.489999999999998</v>
      </c>
      <c r="P1705" t="s">
        <v>9996</v>
      </c>
    </row>
    <row r="1706" spans="1:16" ht="15" x14ac:dyDescent="0.25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5" x14ac:dyDescent="0.25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5" x14ac:dyDescent="0.25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5" x14ac:dyDescent="0.25">
      <c r="A1709">
        <v>310516</v>
      </c>
      <c r="B1709" t="str">
        <f t="shared" si="52"/>
        <v>WC Upper fixing clamp T 12 mm</v>
      </c>
      <c r="C1709" s="185">
        <f t="shared" si="53"/>
        <v>21.12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115.6044</v>
      </c>
      <c r="K1709" s="460">
        <v>9413.2169300000005</v>
      </c>
      <c r="L1709" s="459" t="s">
        <v>538</v>
      </c>
      <c r="O1709">
        <v>21.12</v>
      </c>
      <c r="P1709" t="s">
        <v>9997</v>
      </c>
    </row>
    <row r="1710" spans="1:16" ht="15" x14ac:dyDescent="0.25">
      <c r="A1710">
        <v>310841</v>
      </c>
      <c r="B1710" t="str">
        <f t="shared" si="52"/>
        <v>WC Rectification leg VS-U universal 12 mm</v>
      </c>
      <c r="C1710" s="185">
        <f t="shared" si="53"/>
        <v>21.12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646.40639999999996</v>
      </c>
      <c r="I1710" s="460">
        <v>24.796800000000001</v>
      </c>
      <c r="J1710" s="460">
        <v>115.6044</v>
      </c>
      <c r="K1710" s="460">
        <v>9876.1617999999999</v>
      </c>
      <c r="L1710" s="459" t="s">
        <v>538</v>
      </c>
      <c r="O1710">
        <v>21.12</v>
      </c>
      <c r="P1710" t="s">
        <v>9998</v>
      </c>
    </row>
    <row r="1711" spans="1:16" ht="15" x14ac:dyDescent="0.25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5" x14ac:dyDescent="0.25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5" x14ac:dyDescent="0.25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5" x14ac:dyDescent="0.25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5" x14ac:dyDescent="0.25">
      <c r="A1715">
        <v>403727</v>
      </c>
      <c r="B1715" t="str">
        <f t="shared" si="52"/>
        <v>SEVROLL 03199 Top upper guide simple 2.35m silver</v>
      </c>
      <c r="C1715" s="185">
        <f t="shared" si="53"/>
        <v>24.486000000000001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10413.13596</v>
      </c>
      <c r="L1715" s="459" t="s">
        <v>539</v>
      </c>
      <c r="O1715">
        <v>24.486000000000001</v>
      </c>
      <c r="P1715" t="s">
        <v>9999</v>
      </c>
    </row>
    <row r="1716" spans="1:16" ht="15" x14ac:dyDescent="0.25">
      <c r="A1716">
        <v>404234</v>
      </c>
      <c r="B1716" t="str">
        <f t="shared" si="52"/>
        <v>S-S65 upper and middle profile 2m stainless steel</v>
      </c>
      <c r="C1716" s="185">
        <f t="shared" si="53"/>
        <v>0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>
        <v>0</v>
      </c>
      <c r="I1716" s="460">
        <v>0</v>
      </c>
      <c r="J1716" s="460">
        <v>0</v>
      </c>
      <c r="K1716" s="460">
        <v>0</v>
      </c>
      <c r="L1716" s="459" t="s">
        <v>540</v>
      </c>
      <c r="O1716">
        <v>0</v>
      </c>
      <c r="P1716" t="s">
        <v>10000</v>
      </c>
    </row>
    <row r="1717" spans="1:16" ht="15" x14ac:dyDescent="0.25">
      <c r="A1717">
        <v>404235</v>
      </c>
      <c r="B1717" t="str">
        <f t="shared" si="52"/>
        <v>S-S65 lower profile 4/18mm 2m stainless steel</v>
      </c>
      <c r="C1717" s="185">
        <f t="shared" si="53"/>
        <v>0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>
        <v>0</v>
      </c>
      <c r="I1717" s="460">
        <v>0</v>
      </c>
      <c r="J1717" s="460">
        <v>0</v>
      </c>
      <c r="K1717" s="460">
        <v>0</v>
      </c>
      <c r="L1717" s="459" t="s">
        <v>540</v>
      </c>
      <c r="O1717">
        <v>0</v>
      </c>
      <c r="P1717" t="s">
        <v>10001</v>
      </c>
    </row>
    <row r="1718" spans="1:16" ht="15" x14ac:dyDescent="0.25">
      <c r="A1718">
        <v>404237</v>
      </c>
      <c r="B1718" t="str">
        <f t="shared" si="52"/>
        <v>S-Flast top brush 12,8x4,6mm white</v>
      </c>
      <c r="C1718" s="185">
        <f t="shared" si="53"/>
        <v>0.43736999999999998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>
        <v>11.648</v>
      </c>
      <c r="I1718" s="460">
        <v>0.47572999999999999</v>
      </c>
      <c r="J1718" s="460">
        <v>2.1568000000000001</v>
      </c>
      <c r="K1718" s="460">
        <v>207.83087</v>
      </c>
      <c r="L1718" s="459" t="s">
        <v>537</v>
      </c>
      <c r="O1718">
        <v>0.43736999999999998</v>
      </c>
      <c r="P1718" t="s">
        <v>10002</v>
      </c>
    </row>
    <row r="1719" spans="1:16" ht="15" x14ac:dyDescent="0.25">
      <c r="A1719">
        <v>404307</v>
      </c>
      <c r="B1719" t="str">
        <f t="shared" si="52"/>
        <v>K-SEVROLL fitting set for interior doors Simple 18 Galaxy 50kg brake+absorber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902.39398000000006</v>
      </c>
      <c r="I1719" s="460">
        <v>34.037559999999999</v>
      </c>
      <c r="J1719" s="460">
        <v>116.12663000000001</v>
      </c>
      <c r="K1719" s="460">
        <v>13181.652770000001</v>
      </c>
      <c r="L1719" s="459" t="s">
        <v>538</v>
      </c>
      <c r="O1719">
        <v>0</v>
      </c>
      <c r="P1719" t="s">
        <v>10003</v>
      </c>
    </row>
    <row r="1720" spans="1:16" ht="15" x14ac:dyDescent="0.25">
      <c r="A1720">
        <v>404308</v>
      </c>
      <c r="B1720" t="str">
        <f t="shared" si="52"/>
        <v>K-SEVROLL fittings set for interior doors Simple 18 Galaxy 50kg 2x damper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1346.6919399999999</v>
      </c>
      <c r="I1720" s="460">
        <v>50.796120000000002</v>
      </c>
      <c r="J1720" s="460">
        <v>173.30212</v>
      </c>
      <c r="K1720" s="460">
        <v>19671.7022</v>
      </c>
      <c r="L1720" s="459" t="s">
        <v>538</v>
      </c>
      <c r="O1720">
        <v>0</v>
      </c>
      <c r="P1720" t="s">
        <v>10004</v>
      </c>
    </row>
    <row r="1721" spans="1:16" ht="15" x14ac:dyDescent="0.25">
      <c r="A1721">
        <v>158870</v>
      </c>
      <c r="B1721" t="str">
        <f t="shared" si="52"/>
        <v>IC-top guide 5m champagne</v>
      </c>
      <c r="C1721" s="185">
        <f t="shared" si="53"/>
        <v>0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>
        <v>1583.75</v>
      </c>
      <c r="I1721" s="460">
        <v>37.937640000000002</v>
      </c>
      <c r="J1721" s="460">
        <v>209.20542</v>
      </c>
      <c r="K1721" s="460">
        <v>31879.35484</v>
      </c>
      <c r="L1721" s="459" t="s">
        <v>539</v>
      </c>
      <c r="O1721">
        <v>0</v>
      </c>
      <c r="P1721" t="s">
        <v>10005</v>
      </c>
    </row>
    <row r="1722" spans="1:16" ht="15" x14ac:dyDescent="0.25">
      <c r="A1722">
        <v>158873</v>
      </c>
      <c r="B1722" t="str">
        <f t="shared" si="52"/>
        <v>IC-bottom guide 5m champagne</v>
      </c>
      <c r="C1722" s="185">
        <f t="shared" si="53"/>
        <v>0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>
        <v>756.875</v>
      </c>
      <c r="I1722" s="460">
        <v>18.117439999999998</v>
      </c>
      <c r="J1722" s="460">
        <v>99.907799999999995</v>
      </c>
      <c r="K1722" s="460">
        <v>15235.16129</v>
      </c>
      <c r="L1722" s="459" t="s">
        <v>539</v>
      </c>
      <c r="O1722">
        <v>0</v>
      </c>
      <c r="P1722" t="s">
        <v>10006</v>
      </c>
    </row>
    <row r="1723" spans="1:16" ht="15" x14ac:dyDescent="0.25">
      <c r="A1723">
        <v>157905</v>
      </c>
      <c r="B1723" t="str">
        <f t="shared" si="52"/>
        <v>IC-top guide  2m  silver</v>
      </c>
      <c r="C1723" s="185">
        <f t="shared" si="53"/>
        <v>0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>
        <v>657.125</v>
      </c>
      <c r="I1723" s="460">
        <v>15.733560000000001</v>
      </c>
      <c r="J1723" s="460">
        <v>86.762039999999999</v>
      </c>
      <c r="K1723" s="460">
        <v>13227.29033</v>
      </c>
      <c r="L1723" s="459" t="s">
        <v>539</v>
      </c>
      <c r="O1723">
        <v>0</v>
      </c>
      <c r="P1723" t="s">
        <v>10007</v>
      </c>
    </row>
    <row r="1724" spans="1:16" ht="15" x14ac:dyDescent="0.25">
      <c r="A1724">
        <v>157906</v>
      </c>
      <c r="B1724" t="str">
        <f t="shared" si="52"/>
        <v>IC-top guide 3m  silver</v>
      </c>
      <c r="C1724" s="185">
        <f t="shared" si="53"/>
        <v>0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>
        <v>966.875</v>
      </c>
      <c r="I1724" s="460">
        <v>23.157630000000001</v>
      </c>
      <c r="J1724" s="460">
        <v>127.7017</v>
      </c>
      <c r="K1724" s="460">
        <v>19462.25807</v>
      </c>
      <c r="L1724" s="459" t="s">
        <v>539</v>
      </c>
      <c r="O1724">
        <v>0</v>
      </c>
      <c r="P1724" t="s">
        <v>10008</v>
      </c>
    </row>
    <row r="1725" spans="1:16" ht="15" x14ac:dyDescent="0.25">
      <c r="A1725">
        <v>157907</v>
      </c>
      <c r="B1725" t="str">
        <f t="shared" si="52"/>
        <v>IC-top guide 5m silver</v>
      </c>
      <c r="C1725" s="185">
        <f t="shared" si="53"/>
        <v>0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>
        <v>1464.4888000000001</v>
      </c>
      <c r="I1725" s="460">
        <v>65.417630000000003</v>
      </c>
      <c r="J1725" s="460">
        <v>193.6183</v>
      </c>
      <c r="K1725" s="460">
        <v>29519.2258</v>
      </c>
      <c r="L1725" s="459" t="s">
        <v>539</v>
      </c>
      <c r="O1725">
        <v>0</v>
      </c>
      <c r="P1725" t="s">
        <v>10009</v>
      </c>
    </row>
    <row r="1726" spans="1:16" ht="15" x14ac:dyDescent="0.25">
      <c r="A1726">
        <v>157908</v>
      </c>
      <c r="B1726" t="str">
        <f t="shared" si="52"/>
        <v>IC-bottom guide 2m silver</v>
      </c>
      <c r="C1726" s="185">
        <f t="shared" si="53"/>
        <v>0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>
        <v>314.125</v>
      </c>
      <c r="I1726" s="460">
        <v>7.52623</v>
      </c>
      <c r="J1726" s="460">
        <v>41.503059999999998</v>
      </c>
      <c r="K1726" s="460">
        <v>6323.0322500000002</v>
      </c>
      <c r="L1726" s="459" t="s">
        <v>539</v>
      </c>
      <c r="O1726">
        <v>0</v>
      </c>
      <c r="P1726" t="s">
        <v>10010</v>
      </c>
    </row>
    <row r="1727" spans="1:16" ht="15" x14ac:dyDescent="0.25">
      <c r="A1727">
        <v>157909</v>
      </c>
      <c r="B1727" t="str">
        <f t="shared" si="52"/>
        <v>IC-bottom guide 3m silver</v>
      </c>
      <c r="C1727" s="185">
        <f t="shared" si="53"/>
        <v>0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>
        <v>462</v>
      </c>
      <c r="I1727" s="460">
        <v>11.06798</v>
      </c>
      <c r="J1727" s="460">
        <v>61.033900000000003</v>
      </c>
      <c r="K1727" s="460">
        <v>9299.6129099999998</v>
      </c>
      <c r="L1727" s="459" t="s">
        <v>539</v>
      </c>
      <c r="O1727">
        <v>0</v>
      </c>
      <c r="P1727" t="s">
        <v>10011</v>
      </c>
    </row>
    <row r="1728" spans="1:16" ht="15" x14ac:dyDescent="0.25">
      <c r="A1728">
        <v>157910</v>
      </c>
      <c r="B1728" t="str">
        <f t="shared" si="52"/>
        <v>IC-bottom guide 5m silver</v>
      </c>
      <c r="C1728" s="185">
        <f t="shared" si="53"/>
        <v>0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>
        <v>700.875</v>
      </c>
      <c r="I1728" s="460">
        <v>16.789280000000002</v>
      </c>
      <c r="J1728" s="460">
        <v>92.58372</v>
      </c>
      <c r="K1728" s="460">
        <v>14107.93549</v>
      </c>
      <c r="L1728" s="459" t="s">
        <v>539</v>
      </c>
      <c r="O1728">
        <v>0</v>
      </c>
      <c r="P1728" t="s">
        <v>10012</v>
      </c>
    </row>
    <row r="1729" spans="1:16" ht="15" x14ac:dyDescent="0.25">
      <c r="A1729">
        <v>157923</v>
      </c>
      <c r="B1729" t="str">
        <f t="shared" si="52"/>
        <v>IC-set carriages Comfort 1 wing</v>
      </c>
      <c r="C1729" s="185">
        <f t="shared" si="53"/>
        <v>0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>
        <v>161.69999999999999</v>
      </c>
      <c r="I1729" s="460">
        <v>6.2934299999999999</v>
      </c>
      <c r="J1729" s="460">
        <v>34.704819999999998</v>
      </c>
      <c r="K1729" s="460">
        <v>0</v>
      </c>
      <c r="L1729" s="459" t="s">
        <v>537</v>
      </c>
      <c r="O1729">
        <v>0</v>
      </c>
      <c r="P1729" t="s">
        <v>10013</v>
      </c>
    </row>
    <row r="1730" spans="1:16" ht="15" x14ac:dyDescent="0.25">
      <c r="A1730">
        <v>157924</v>
      </c>
      <c r="B1730" t="str">
        <f t="shared" si="52"/>
        <v>IC-set carriages symetric 1 wing</v>
      </c>
      <c r="C1730" s="185">
        <f t="shared" si="53"/>
        <v>0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>
        <v>261.625</v>
      </c>
      <c r="I1730" s="460">
        <v>6.2934299999999999</v>
      </c>
      <c r="J1730" s="460">
        <v>34.704819999999998</v>
      </c>
      <c r="K1730" s="460">
        <v>5266.2580699999999</v>
      </c>
      <c r="L1730" s="459" t="s">
        <v>539</v>
      </c>
      <c r="O1730">
        <v>0</v>
      </c>
      <c r="P1730" t="s">
        <v>10014</v>
      </c>
    </row>
    <row r="1731" spans="1:16" ht="15" x14ac:dyDescent="0.25">
      <c r="A1731">
        <v>157925</v>
      </c>
      <c r="B1731" t="str">
        <f t="shared" si="52"/>
        <v>IC-positioner</v>
      </c>
      <c r="C1731" s="185">
        <f t="shared" si="53"/>
        <v>0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>
        <v>22.225000000000001</v>
      </c>
      <c r="I1731" s="460">
        <v>0.64363999999999999</v>
      </c>
      <c r="J1731" s="460">
        <v>3.5493600000000001</v>
      </c>
      <c r="K1731" s="460">
        <v>447.36775</v>
      </c>
      <c r="L1731" s="459" t="s">
        <v>539</v>
      </c>
      <c r="O1731">
        <v>0</v>
      </c>
      <c r="P1731" t="s">
        <v>10015</v>
      </c>
    </row>
    <row r="1732" spans="1:16" ht="15" x14ac:dyDescent="0.25">
      <c r="A1732">
        <v>157926</v>
      </c>
      <c r="B1732" t="str">
        <f t="shared" ref="B1732:B1795" si="54">IF($A$2=1,D1732,IF($A$2=2,F1732,IF($A$2=3,G1732,IF($A$2=4,E1732,IF($A$2&gt;4,P1732,"zadat jazyk")))))</f>
        <v>IC-clip stop brush</v>
      </c>
      <c r="C1732" s="185">
        <f t="shared" ref="C1732:C1795" si="55">IF($A$2=1,H1732,IF($A$2=2,I1732,IF($A$2=3,J1732,IF($A$2=4,K1732,IF($A$2&gt;4,O1732,"zadat jazyk")))))</f>
        <v>0.12842000000000001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>
        <v>61.023609999999998</v>
      </c>
      <c r="L1732" s="459" t="s">
        <v>539</v>
      </c>
      <c r="O1732">
        <v>0.12842000000000001</v>
      </c>
      <c r="P1732" t="s">
        <v>10016</v>
      </c>
    </row>
    <row r="1733" spans="1:16" ht="15" x14ac:dyDescent="0.25">
      <c r="A1733">
        <v>157928</v>
      </c>
      <c r="B1733" t="str">
        <f t="shared" si="54"/>
        <v>IC-silencer stop right</v>
      </c>
      <c r="C1733" s="185">
        <f t="shared" si="55"/>
        <v>14.03149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>
        <v>325.0625</v>
      </c>
      <c r="I1733" s="460">
        <v>12.47198</v>
      </c>
      <c r="J1733" s="460">
        <v>69.766440000000003</v>
      </c>
      <c r="K1733" s="460">
        <v>8788.83871</v>
      </c>
      <c r="L1733" s="459" t="s">
        <v>539</v>
      </c>
      <c r="O1733">
        <v>14.03149</v>
      </c>
      <c r="P1733" t="s">
        <v>10017</v>
      </c>
    </row>
    <row r="1734" spans="1:16" ht="15" x14ac:dyDescent="0.25">
      <c r="A1734">
        <v>157929</v>
      </c>
      <c r="B1734" t="str">
        <f t="shared" si="54"/>
        <v>IC-silencer stop left</v>
      </c>
      <c r="C1734" s="185">
        <f t="shared" si="55"/>
        <v>0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>
        <v>436.02620000000002</v>
      </c>
      <c r="I1734" s="460">
        <v>10.454980000000001</v>
      </c>
      <c r="J1734" s="460">
        <v>57.653559999999999</v>
      </c>
      <c r="K1734" s="460">
        <v>0</v>
      </c>
      <c r="L1734" s="459" t="s">
        <v>537</v>
      </c>
      <c r="O1734">
        <v>0</v>
      </c>
      <c r="P1734" t="s">
        <v>10018</v>
      </c>
    </row>
    <row r="1735" spans="1:16" ht="15" x14ac:dyDescent="0.25">
      <c r="A1735">
        <v>157967</v>
      </c>
      <c r="B1735" t="str">
        <f t="shared" si="54"/>
        <v>IC-sealing for glass 12/6.4mm</v>
      </c>
      <c r="C1735" s="185">
        <f t="shared" si="55"/>
        <v>0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>
        <v>20.752880000000001</v>
      </c>
      <c r="I1735" s="460">
        <v>0.61623000000000006</v>
      </c>
      <c r="J1735" s="460">
        <v>5.0705</v>
      </c>
      <c r="K1735" s="460">
        <v>0</v>
      </c>
      <c r="L1735" s="459" t="s">
        <v>537</v>
      </c>
      <c r="O1735">
        <v>0</v>
      </c>
      <c r="P1735" t="s">
        <v>10019</v>
      </c>
    </row>
    <row r="1736" spans="1:16" ht="15" x14ac:dyDescent="0.25">
      <c r="A1736">
        <v>158010</v>
      </c>
      <c r="B1736" t="e">
        <f t="shared" si="54"/>
        <v>#N/A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5" x14ac:dyDescent="0.25">
      <c r="A1737">
        <v>158012</v>
      </c>
      <c r="B1737" t="e">
        <f t="shared" si="54"/>
        <v>#N/A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5" x14ac:dyDescent="0.25">
      <c r="A1738">
        <v>158014</v>
      </c>
      <c r="B1738" t="str">
        <f t="shared" si="54"/>
        <v>SEVROLL 134-121 door hinge 25kg</v>
      </c>
      <c r="C1738" s="185">
        <f t="shared" si="55"/>
        <v>2.2879999999999998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1048.08233</v>
      </c>
      <c r="L1738" s="459" t="s">
        <v>539</v>
      </c>
      <c r="O1738">
        <v>2.2879999999999998</v>
      </c>
      <c r="P1738" t="s">
        <v>10020</v>
      </c>
    </row>
    <row r="1739" spans="1:16" ht="15" x14ac:dyDescent="0.25">
      <c r="A1739">
        <v>158755</v>
      </c>
      <c r="B1739" t="str">
        <f t="shared" si="54"/>
        <v>S-set of fittings S25</v>
      </c>
      <c r="C1739" s="185">
        <f t="shared" si="55"/>
        <v>34.383130000000001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>
        <v>1266.72</v>
      </c>
      <c r="I1739" s="460">
        <v>51.735770000000002</v>
      </c>
      <c r="J1739" s="460">
        <v>234.27858000000001</v>
      </c>
      <c r="K1739" s="460">
        <v>21963.29032</v>
      </c>
      <c r="L1739" s="459" t="s">
        <v>537</v>
      </c>
      <c r="O1739">
        <v>34.383130000000001</v>
      </c>
      <c r="P1739" t="s">
        <v>10021</v>
      </c>
    </row>
    <row r="1740" spans="1:16" ht="15" x14ac:dyDescent="0.25">
      <c r="A1740">
        <v>158756</v>
      </c>
      <c r="B1740" t="str">
        <f t="shared" si="54"/>
        <v>S-top rail S25 1m</v>
      </c>
      <c r="C1740" s="185">
        <f t="shared" si="55"/>
        <v>0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>
        <v>0</v>
      </c>
      <c r="I1740" s="460">
        <v>0</v>
      </c>
      <c r="J1740" s="460">
        <v>0</v>
      </c>
      <c r="K1740" s="460">
        <v>0</v>
      </c>
      <c r="L1740" s="459" t="s">
        <v>540</v>
      </c>
      <c r="O1740">
        <v>0</v>
      </c>
      <c r="P1740" t="s">
        <v>10022</v>
      </c>
    </row>
    <row r="1741" spans="1:16" ht="15" x14ac:dyDescent="0.25">
      <c r="A1741">
        <v>158757</v>
      </c>
      <c r="B1741" t="str">
        <f t="shared" si="54"/>
        <v>S-bottom rail S25 1m</v>
      </c>
      <c r="C1741" s="185">
        <f t="shared" si="55"/>
        <v>0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>
        <v>0</v>
      </c>
      <c r="I1741" s="460">
        <v>0</v>
      </c>
      <c r="J1741" s="460">
        <v>0</v>
      </c>
      <c r="K1741" s="460">
        <v>0</v>
      </c>
      <c r="L1741" s="459" t="s">
        <v>540</v>
      </c>
      <c r="O1741">
        <v>0</v>
      </c>
      <c r="P1741" t="s">
        <v>10023</v>
      </c>
    </row>
    <row r="1742" spans="1:16" ht="15" x14ac:dyDescent="0.25">
      <c r="A1742">
        <v>158883</v>
      </c>
      <c r="B1742" t="str">
        <f t="shared" si="54"/>
        <v>IC-cover strip self-adhesive 3m champagne</v>
      </c>
      <c r="C1742" s="185">
        <f t="shared" si="55"/>
        <v>0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>
        <v>311.5</v>
      </c>
      <c r="I1742" s="460">
        <v>6.9803300000000004</v>
      </c>
      <c r="J1742" s="460">
        <v>37.371519999999997</v>
      </c>
      <c r="K1742" s="460">
        <v>6270.19355</v>
      </c>
      <c r="L1742" s="459" t="s">
        <v>539</v>
      </c>
      <c r="O1742">
        <v>0</v>
      </c>
      <c r="P1742" t="s">
        <v>10024</v>
      </c>
    </row>
    <row r="1743" spans="1:16" ht="15" x14ac:dyDescent="0.25">
      <c r="A1743">
        <v>158884</v>
      </c>
      <c r="B1743" t="str">
        <f t="shared" si="54"/>
        <v>IC-double-sided adhesive tape clear 14mm/50m</v>
      </c>
      <c r="C1743" s="185">
        <f t="shared" si="55"/>
        <v>0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>
        <v>509.25</v>
      </c>
      <c r="I1743" s="460">
        <v>19.894780000000001</v>
      </c>
      <c r="J1743" s="460">
        <v>72.301699999999997</v>
      </c>
      <c r="K1743" s="460">
        <v>0</v>
      </c>
      <c r="L1743" s="459" t="s">
        <v>537</v>
      </c>
      <c r="O1743">
        <v>0</v>
      </c>
      <c r="P1743" t="s">
        <v>10025</v>
      </c>
    </row>
    <row r="1744" spans="1:16" ht="15" x14ac:dyDescent="0.25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5" x14ac:dyDescent="0.25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5" x14ac:dyDescent="0.25">
      <c r="A1746">
        <v>215527</v>
      </c>
      <c r="B1746" t="str">
        <f t="shared" si="54"/>
        <v>S-handle S70a 2.7m (profile H09)</v>
      </c>
      <c r="C1746" s="185">
        <f t="shared" si="55"/>
        <v>0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>
        <v>0</v>
      </c>
      <c r="I1746" s="460">
        <v>0</v>
      </c>
      <c r="J1746" s="460">
        <v>0</v>
      </c>
      <c r="K1746" s="460">
        <v>0</v>
      </c>
      <c r="L1746" s="459" t="s">
        <v>540</v>
      </c>
      <c r="O1746">
        <v>0</v>
      </c>
      <c r="P1746" t="s">
        <v>10026</v>
      </c>
    </row>
    <row r="1747" spans="1:16" ht="15" x14ac:dyDescent="0.25">
      <c r="A1747">
        <v>215528</v>
      </c>
      <c r="B1747" t="str">
        <f t="shared" si="54"/>
        <v>S-handle S70c 2.7m (profile H11)</v>
      </c>
      <c r="C1747" s="185">
        <f t="shared" si="55"/>
        <v>0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>
        <v>0</v>
      </c>
      <c r="I1747" s="460">
        <v>0</v>
      </c>
      <c r="J1747" s="460">
        <v>0</v>
      </c>
      <c r="K1747" s="460">
        <v>0</v>
      </c>
      <c r="L1747" s="459" t="s">
        <v>540</v>
      </c>
      <c r="O1747">
        <v>0</v>
      </c>
      <c r="P1747" t="s">
        <v>10027</v>
      </c>
    </row>
    <row r="1748" spans="1:16" ht="15" x14ac:dyDescent="0.25">
      <c r="A1748">
        <v>216385</v>
      </c>
      <c r="B1748" t="str">
        <f t="shared" si="54"/>
        <v>S-brake S35</v>
      </c>
      <c r="C1748" s="185">
        <f t="shared" si="55"/>
        <v>1.1633199999999999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32.031999999999996</v>
      </c>
      <c r="I1748" s="460">
        <v>1.30826</v>
      </c>
      <c r="J1748" s="460">
        <v>5.9242999999999997</v>
      </c>
      <c r="K1748" s="460">
        <v>555.39355</v>
      </c>
      <c r="L1748" s="459" t="s">
        <v>537</v>
      </c>
      <c r="O1748">
        <v>1.1633199999999999</v>
      </c>
      <c r="P1748" t="s">
        <v>10028</v>
      </c>
    </row>
    <row r="1749" spans="1:16" ht="15" x14ac:dyDescent="0.25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5" x14ac:dyDescent="0.25">
      <c r="A1750">
        <v>216852</v>
      </c>
      <c r="B1750" t="str">
        <f t="shared" si="54"/>
        <v>S-Softclose S65 (Slidix T40) silencer</v>
      </c>
      <c r="C1750" s="185">
        <f t="shared" si="55"/>
        <v>20.39734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561.64574000000005</v>
      </c>
      <c r="I1750" s="460">
        <v>22.93891</v>
      </c>
      <c r="J1750" s="460">
        <v>103.87582</v>
      </c>
      <c r="K1750" s="460">
        <v>9738.2124299999996</v>
      </c>
      <c r="L1750" s="459" t="s">
        <v>537</v>
      </c>
      <c r="O1750">
        <v>20.39734</v>
      </c>
      <c r="P1750" t="s">
        <v>10029</v>
      </c>
    </row>
    <row r="1751" spans="1:16" ht="15" x14ac:dyDescent="0.25">
      <c r="A1751">
        <v>217068</v>
      </c>
      <c r="B1751" t="str">
        <f t="shared" si="54"/>
        <v>S-profile S09 middle anodized 2.7m</v>
      </c>
      <c r="C1751" s="185">
        <f t="shared" si="55"/>
        <v>0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>
        <v>0</v>
      </c>
      <c r="I1751" s="460">
        <v>0</v>
      </c>
      <c r="J1751" s="460">
        <v>0</v>
      </c>
      <c r="K1751" s="460">
        <v>0</v>
      </c>
      <c r="L1751" s="459" t="s">
        <v>540</v>
      </c>
      <c r="O1751">
        <v>0</v>
      </c>
      <c r="P1751" t="s">
        <v>10030</v>
      </c>
    </row>
    <row r="1752" spans="1:16" ht="15" x14ac:dyDescent="0.25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5" x14ac:dyDescent="0.25">
      <c r="A1753">
        <v>275733</v>
      </c>
      <c r="B1753" t="str">
        <f t="shared" si="54"/>
        <v>S-profile S40/80 4m steel</v>
      </c>
      <c r="C1753" s="185">
        <f t="shared" si="55"/>
        <v>0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>
        <v>0</v>
      </c>
      <c r="I1753" s="460">
        <v>0</v>
      </c>
      <c r="J1753" s="460">
        <v>0</v>
      </c>
      <c r="K1753" s="460">
        <v>0</v>
      </c>
      <c r="L1753" s="459" t="s">
        <v>540</v>
      </c>
      <c r="O1753">
        <v>0</v>
      </c>
      <c r="P1753" t="s">
        <v>10031</v>
      </c>
    </row>
    <row r="1754" spans="1:16" ht="15" x14ac:dyDescent="0.25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5" x14ac:dyDescent="0.25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5" x14ac:dyDescent="0.25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5" x14ac:dyDescent="0.25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5" x14ac:dyDescent="0.25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5" x14ac:dyDescent="0.25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5" x14ac:dyDescent="0.25">
      <c r="A1760">
        <v>309906</v>
      </c>
      <c r="B1760" t="str">
        <f t="shared" si="54"/>
        <v>IC-upper line EU 6m champagne</v>
      </c>
      <c r="C1760" s="185">
        <f t="shared" si="55"/>
        <v>0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>
        <v>1854.125</v>
      </c>
      <c r="I1760" s="460">
        <v>44.408149999999999</v>
      </c>
      <c r="J1760" s="460">
        <v>244.88677999999999</v>
      </c>
      <c r="K1760" s="460">
        <v>37321.741950000003</v>
      </c>
      <c r="L1760" s="459" t="s">
        <v>539</v>
      </c>
      <c r="O1760">
        <v>0</v>
      </c>
      <c r="P1760" t="s">
        <v>10032</v>
      </c>
    </row>
    <row r="1761" spans="1:16" ht="15" x14ac:dyDescent="0.25">
      <c r="A1761">
        <v>309908</v>
      </c>
      <c r="B1761" t="str">
        <f t="shared" si="54"/>
        <v>IC-bottom lead EU 6m champagne</v>
      </c>
      <c r="C1761" s="185">
        <f t="shared" si="55"/>
        <v>0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>
        <v>837.375</v>
      </c>
      <c r="I1761" s="460">
        <v>23.06908</v>
      </c>
      <c r="J1761" s="460">
        <v>127.21342</v>
      </c>
      <c r="K1761" s="460">
        <v>16855.54838</v>
      </c>
      <c r="L1761" s="459" t="s">
        <v>539</v>
      </c>
      <c r="O1761">
        <v>0</v>
      </c>
      <c r="P1761" t="s">
        <v>10033</v>
      </c>
    </row>
    <row r="1762" spans="1:16" ht="15" x14ac:dyDescent="0.25">
      <c r="A1762">
        <v>309909</v>
      </c>
      <c r="B1762" t="str">
        <f t="shared" si="54"/>
        <v>IC-upper guide rail EU 10mm 6m champagne</v>
      </c>
      <c r="C1762" s="185">
        <f t="shared" si="55"/>
        <v>0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>
        <v>963.375</v>
      </c>
      <c r="I1762" s="460">
        <v>23.089510000000001</v>
      </c>
      <c r="J1762" s="460">
        <v>127.3261</v>
      </c>
      <c r="K1762" s="460">
        <v>19391.80646</v>
      </c>
      <c r="L1762" s="459" t="s">
        <v>539</v>
      </c>
      <c r="O1762">
        <v>0</v>
      </c>
      <c r="P1762" t="s">
        <v>10034</v>
      </c>
    </row>
    <row r="1763" spans="1:16" ht="15" x14ac:dyDescent="0.25">
      <c r="A1763">
        <v>309910</v>
      </c>
      <c r="B1763" t="str">
        <f t="shared" si="54"/>
        <v>IC-bottom cover bar EU 10mm 6m champagne</v>
      </c>
      <c r="C1763" s="185">
        <f t="shared" si="55"/>
        <v>0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>
        <v>1772.75</v>
      </c>
      <c r="I1763" s="460">
        <v>42.453360000000004</v>
      </c>
      <c r="J1763" s="460">
        <v>234.10726</v>
      </c>
      <c r="K1763" s="460">
        <v>35683.741950000003</v>
      </c>
      <c r="L1763" s="459" t="s">
        <v>539</v>
      </c>
      <c r="O1763">
        <v>0</v>
      </c>
      <c r="P1763" t="s">
        <v>10035</v>
      </c>
    </row>
    <row r="1764" spans="1:16" ht="15" x14ac:dyDescent="0.25">
      <c r="A1764">
        <v>403116</v>
      </c>
      <c r="B1764" t="str">
        <f t="shared" si="54"/>
        <v>HAWA 057.3133.072 Eku Porta 60 HM sliding interior fitting set up to 60kg</v>
      </c>
      <c r="C1764" s="185">
        <f t="shared" si="55"/>
        <v>133.71233000000001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136.76687999999999</v>
      </c>
      <c r="J1764" s="460">
        <v>558.19456000000002</v>
      </c>
      <c r="K1764" s="460">
        <v>62896.194839999996</v>
      </c>
      <c r="L1764" s="459" t="s">
        <v>539</v>
      </c>
      <c r="O1764">
        <v>133.71233000000001</v>
      </c>
      <c r="P1764" t="s">
        <v>10036</v>
      </c>
    </row>
    <row r="1765" spans="1:16" ht="15" x14ac:dyDescent="0.25">
      <c r="A1765">
        <v>403118</v>
      </c>
      <c r="B1765" t="str">
        <f t="shared" si="54"/>
        <v>HAWA 057.3016.201 Porta 60 sliding interior fittings 100kg upper guide 2m anod.</v>
      </c>
      <c r="C1765" s="185">
        <f t="shared" si="55"/>
        <v>39.068210000000001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>
        <v>1087.86636</v>
      </c>
      <c r="I1765" s="460">
        <v>40.002339999999997</v>
      </c>
      <c r="J1765" s="460">
        <v>163.26384999999999</v>
      </c>
      <c r="K1765" s="460">
        <v>18396.228309999999</v>
      </c>
      <c r="L1765" s="459" t="s">
        <v>539</v>
      </c>
      <c r="O1765">
        <v>39.068210000000001</v>
      </c>
      <c r="P1765" t="s">
        <v>10037</v>
      </c>
    </row>
    <row r="1766" spans="1:16" ht="15" x14ac:dyDescent="0.25">
      <c r="A1766">
        <v>403121</v>
      </c>
      <c r="B1766" t="str">
        <f t="shared" si="54"/>
        <v>HAWA 042.3102.072 Eku Porta 60 sliding interior fittings damper up to 60 kg</v>
      </c>
      <c r="C1766" s="185">
        <f t="shared" si="55"/>
        <v>148.01898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151.47130000000001</v>
      </c>
      <c r="J1766" s="460">
        <v>618.20856000000003</v>
      </c>
      <c r="K1766" s="460">
        <v>69658.444529999993</v>
      </c>
      <c r="L1766" s="459" t="s">
        <v>539</v>
      </c>
      <c r="O1766">
        <v>148.01898</v>
      </c>
      <c r="P1766" t="s">
        <v>10038</v>
      </c>
    </row>
    <row r="1767" spans="1:16" ht="15" x14ac:dyDescent="0.25">
      <c r="A1767">
        <v>231818</v>
      </c>
      <c r="B1767" t="str">
        <f t="shared" si="54"/>
        <v>S-S20/30 aluminum anodized strip double 3.5m</v>
      </c>
      <c r="C1767" s="185">
        <f t="shared" si="55"/>
        <v>0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>
        <v>1172.08</v>
      </c>
      <c r="I1767" s="460">
        <v>48.274290000000001</v>
      </c>
      <c r="J1767" s="460">
        <v>218.25976</v>
      </c>
      <c r="K1767" s="460">
        <v>19411.419549999999</v>
      </c>
      <c r="L1767" s="459" t="s">
        <v>540</v>
      </c>
      <c r="O1767">
        <v>0</v>
      </c>
      <c r="P1767" t="s">
        <v>10039</v>
      </c>
    </row>
    <row r="1768" spans="1:16" ht="15" x14ac:dyDescent="0.25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5" x14ac:dyDescent="0.25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5" x14ac:dyDescent="0.25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5" x14ac:dyDescent="0.25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5" x14ac:dyDescent="0.25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5" x14ac:dyDescent="0.25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5" x14ac:dyDescent="0.25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5" x14ac:dyDescent="0.25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5" x14ac:dyDescent="0.25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5" x14ac:dyDescent="0.25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5" x14ac:dyDescent="0.25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5" x14ac:dyDescent="0.25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5" x14ac:dyDescent="0.25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5" x14ac:dyDescent="0.25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5" x14ac:dyDescent="0.25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5" x14ac:dyDescent="0.25">
      <c r="A1783">
        <v>232699</v>
      </c>
      <c r="B1783" t="str">
        <f t="shared" si="54"/>
        <v>S-S06NN lower guide profile 2m silver</v>
      </c>
      <c r="C1783" s="185">
        <f t="shared" si="55"/>
        <v>0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>
        <v>0</v>
      </c>
      <c r="I1783" s="460">
        <v>0</v>
      </c>
      <c r="J1783" s="460">
        <v>0</v>
      </c>
      <c r="K1783" s="460">
        <v>0</v>
      </c>
      <c r="L1783" s="459" t="s">
        <v>540</v>
      </c>
      <c r="O1783">
        <v>0</v>
      </c>
      <c r="P1783" t="s">
        <v>10040</v>
      </c>
    </row>
    <row r="1784" spans="1:16" ht="15" x14ac:dyDescent="0.25">
      <c r="A1784">
        <v>232700</v>
      </c>
      <c r="B1784" t="str">
        <f t="shared" si="54"/>
        <v>S-S06N cover profile (mask) 2m silver</v>
      </c>
      <c r="C1784" s="185">
        <f t="shared" si="55"/>
        <v>0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>
        <v>0</v>
      </c>
      <c r="I1784" s="460">
        <v>0</v>
      </c>
      <c r="J1784" s="460">
        <v>0</v>
      </c>
      <c r="K1784" s="460">
        <v>0</v>
      </c>
      <c r="L1784" s="459" t="s">
        <v>540</v>
      </c>
      <c r="O1784">
        <v>0</v>
      </c>
      <c r="P1784" t="s">
        <v>10041</v>
      </c>
    </row>
    <row r="1785" spans="1:16" ht="15" x14ac:dyDescent="0.25">
      <c r="A1785">
        <v>232702</v>
      </c>
      <c r="B1785" t="str">
        <f t="shared" si="54"/>
        <v>S-S06N cover profile 3.5m silver anodized</v>
      </c>
      <c r="C1785" s="185">
        <f t="shared" si="55"/>
        <v>0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>
        <v>0</v>
      </c>
      <c r="I1785" s="460">
        <v>0</v>
      </c>
      <c r="J1785" s="460">
        <v>0</v>
      </c>
      <c r="K1785" s="460">
        <v>0</v>
      </c>
      <c r="L1785" s="459" t="s">
        <v>540</v>
      </c>
      <c r="O1785">
        <v>0</v>
      </c>
      <c r="P1785" t="s">
        <v>10042</v>
      </c>
    </row>
    <row r="1786" spans="1:16" ht="15" x14ac:dyDescent="0.25">
      <c r="A1786">
        <v>233016</v>
      </c>
      <c r="B1786" t="str">
        <f t="shared" si="54"/>
        <v>SEVROLL 03889 Gemini overhead line 3m white mat</v>
      </c>
      <c r="C1786" s="185">
        <f t="shared" si="55"/>
        <v>34.341999999999999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12943.81868</v>
      </c>
      <c r="L1786" s="459" t="s">
        <v>538</v>
      </c>
      <c r="O1786">
        <v>34.341999999999999</v>
      </c>
      <c r="P1786" t="s">
        <v>10043</v>
      </c>
    </row>
    <row r="1787" spans="1:16" ht="15" x14ac:dyDescent="0.25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5" x14ac:dyDescent="0.25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5" x14ac:dyDescent="0.25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5" x14ac:dyDescent="0.25">
      <c r="A1790">
        <v>233502</v>
      </c>
      <c r="B1790" t="str">
        <f t="shared" si="54"/>
        <v>S-set fitting S55B</v>
      </c>
      <c r="C1790" s="185">
        <f t="shared" si="55"/>
        <v>10.83942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298.48</v>
      </c>
      <c r="I1790" s="460">
        <v>12.19061</v>
      </c>
      <c r="J1790" s="460">
        <v>55.203560000000003</v>
      </c>
      <c r="K1790" s="460">
        <v>5175.2580600000001</v>
      </c>
      <c r="L1790" s="459" t="s">
        <v>537</v>
      </c>
      <c r="O1790">
        <v>10.83942</v>
      </c>
      <c r="P1790" t="s">
        <v>10044</v>
      </c>
    </row>
    <row r="1791" spans="1:16" ht="15" x14ac:dyDescent="0.25">
      <c r="A1791">
        <v>234164</v>
      </c>
      <c r="B1791" t="str">
        <f t="shared" si="54"/>
        <v>IC-sealing for glass 10/6mm</v>
      </c>
      <c r="C1791" s="185">
        <f t="shared" si="55"/>
        <v>0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>
        <v>20.212499999999999</v>
      </c>
      <c r="I1791" s="460">
        <v>0.78668000000000005</v>
      </c>
      <c r="J1791" s="460">
        <v>4.3380999999999998</v>
      </c>
      <c r="K1791" s="460">
        <v>0</v>
      </c>
      <c r="L1791" s="459" t="s">
        <v>537</v>
      </c>
      <c r="O1791">
        <v>0</v>
      </c>
      <c r="P1791" t="s">
        <v>10045</v>
      </c>
    </row>
    <row r="1792" spans="1:16" ht="15" x14ac:dyDescent="0.25">
      <c r="A1792">
        <v>234222</v>
      </c>
      <c r="B1792" t="str">
        <f t="shared" si="54"/>
        <v>IC-top line simple 2m champagne</v>
      </c>
      <c r="C1792" s="185">
        <f t="shared" si="55"/>
        <v>0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>
        <v>432.25</v>
      </c>
      <c r="I1792" s="460">
        <v>10.352819999999999</v>
      </c>
      <c r="J1792" s="460">
        <v>57.090179999999997</v>
      </c>
      <c r="K1792" s="460">
        <v>8700.7741999999998</v>
      </c>
      <c r="L1792" s="459" t="s">
        <v>539</v>
      </c>
      <c r="O1792">
        <v>0</v>
      </c>
      <c r="P1792" t="s">
        <v>10046</v>
      </c>
    </row>
    <row r="1793" spans="1:16" ht="15" x14ac:dyDescent="0.25">
      <c r="A1793">
        <v>234223</v>
      </c>
      <c r="B1793" t="str">
        <f t="shared" si="54"/>
        <v>IC-top line simple 3m champagne</v>
      </c>
      <c r="C1793" s="185">
        <f t="shared" si="55"/>
        <v>0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>
        <v>637</v>
      </c>
      <c r="I1793" s="460">
        <v>15.256779999999999</v>
      </c>
      <c r="J1793" s="460">
        <v>84.13288</v>
      </c>
      <c r="K1793" s="460">
        <v>12822.19355</v>
      </c>
      <c r="L1793" s="459" t="s">
        <v>539</v>
      </c>
      <c r="O1793">
        <v>0</v>
      </c>
      <c r="P1793" t="s">
        <v>10047</v>
      </c>
    </row>
    <row r="1794" spans="1:16" ht="15" x14ac:dyDescent="0.25">
      <c r="A1794">
        <v>234224</v>
      </c>
      <c r="B1794" t="str">
        <f t="shared" si="54"/>
        <v>IC-top line simple 5m champagne</v>
      </c>
      <c r="C1794" s="185">
        <f t="shared" si="55"/>
        <v>0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>
        <v>965.125</v>
      </c>
      <c r="I1794" s="460">
        <v>23.123560000000001</v>
      </c>
      <c r="J1794" s="460">
        <v>127.51390000000001</v>
      </c>
      <c r="K1794" s="460">
        <v>19427.03225</v>
      </c>
      <c r="L1794" s="459" t="s">
        <v>539</v>
      </c>
      <c r="O1794">
        <v>0</v>
      </c>
      <c r="P1794" t="s">
        <v>10048</v>
      </c>
    </row>
    <row r="1795" spans="1:16" ht="15" x14ac:dyDescent="0.25">
      <c r="A1795">
        <v>234227</v>
      </c>
      <c r="B1795" t="str">
        <f t="shared" si="54"/>
        <v>IC-bottom line simple 2m champagne</v>
      </c>
      <c r="C1795" s="185">
        <f t="shared" si="55"/>
        <v>0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>
        <v>197.75</v>
      </c>
      <c r="I1795" s="460">
        <v>4.7336999999999998</v>
      </c>
      <c r="J1795" s="460">
        <v>26.103719999999999</v>
      </c>
      <c r="K1795" s="460">
        <v>3980.51613</v>
      </c>
      <c r="L1795" s="459" t="s">
        <v>539</v>
      </c>
      <c r="O1795">
        <v>0</v>
      </c>
      <c r="P1795" t="s">
        <v>10049</v>
      </c>
    </row>
    <row r="1796" spans="1:16" ht="15" x14ac:dyDescent="0.25">
      <c r="A1796">
        <v>234228</v>
      </c>
      <c r="B1796" t="str">
        <f t="shared" ref="B1796:B1859" si="56">IF($A$2=1,D1796,IF($A$2=2,F1796,IF($A$2=3,G1796,IF($A$2=4,E1796,IF($A$2&gt;4,P1796,"zadat jazyk")))))</f>
        <v>IC-bottom line simple 3m champagne</v>
      </c>
      <c r="C1796" s="185">
        <f t="shared" ref="C1796:C1859" si="57">IF($A$2=1,H1796,IF($A$2=2,I1796,IF($A$2=3,J1796,IF($A$2=4,K1796,IF($A$2&gt;4,O1796,"zadat jazyk")))))</f>
        <v>0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>
        <v>289.625</v>
      </c>
      <c r="I1796" s="460">
        <v>6.9472899999999997</v>
      </c>
      <c r="J1796" s="460">
        <v>38.310499999999998</v>
      </c>
      <c r="K1796" s="460">
        <v>5829.8709600000002</v>
      </c>
      <c r="L1796" s="459" t="s">
        <v>539</v>
      </c>
      <c r="O1796">
        <v>0</v>
      </c>
      <c r="P1796" t="s">
        <v>10050</v>
      </c>
    </row>
    <row r="1797" spans="1:16" ht="15" x14ac:dyDescent="0.25">
      <c r="A1797">
        <v>234229</v>
      </c>
      <c r="B1797" t="str">
        <f t="shared" si="56"/>
        <v>IC-bottom line simple 5m champagne</v>
      </c>
      <c r="C1797" s="185">
        <f t="shared" si="57"/>
        <v>0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>
        <v>441</v>
      </c>
      <c r="I1797" s="460">
        <v>10.55715</v>
      </c>
      <c r="J1797" s="460">
        <v>58.21696</v>
      </c>
      <c r="K1797" s="460">
        <v>8876.9032200000001</v>
      </c>
      <c r="L1797" s="459" t="s">
        <v>539</v>
      </c>
      <c r="O1797">
        <v>0</v>
      </c>
      <c r="P1797" t="s">
        <v>10051</v>
      </c>
    </row>
    <row r="1798" spans="1:16" ht="15" x14ac:dyDescent="0.25">
      <c r="A1798">
        <v>234233</v>
      </c>
      <c r="B1798" t="str">
        <f t="shared" si="56"/>
        <v>IC-handlebar Comfort 12mm 2.6m champagne</v>
      </c>
      <c r="C1798" s="185">
        <f t="shared" si="57"/>
        <v>0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>
        <v>281.75</v>
      </c>
      <c r="I1798" s="460">
        <v>10.965820000000001</v>
      </c>
      <c r="J1798" s="460">
        <v>60.470500000000001</v>
      </c>
      <c r="K1798" s="460">
        <v>10479.67742</v>
      </c>
      <c r="L1798" s="459" t="s">
        <v>539</v>
      </c>
      <c r="O1798">
        <v>0</v>
      </c>
      <c r="P1798" t="s">
        <v>10052</v>
      </c>
    </row>
    <row r="1799" spans="1:16" ht="15" x14ac:dyDescent="0.25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5" x14ac:dyDescent="0.25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5" x14ac:dyDescent="0.25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5" x14ac:dyDescent="0.25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5" x14ac:dyDescent="0.25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5" x14ac:dyDescent="0.25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5" x14ac:dyDescent="0.25">
      <c r="A1805">
        <v>234643</v>
      </c>
      <c r="B1805" t="str">
        <f t="shared" si="56"/>
        <v>S-Softclose S65 (Slidix T60) silencer</v>
      </c>
      <c r="C1805" s="185">
        <f t="shared" si="57"/>
        <v>0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>
        <v>0</v>
      </c>
      <c r="I1805" s="460">
        <v>0</v>
      </c>
      <c r="J1805" s="460">
        <v>0</v>
      </c>
      <c r="K1805" s="460">
        <v>0</v>
      </c>
      <c r="L1805" s="459" t="s">
        <v>540</v>
      </c>
      <c r="O1805">
        <v>0</v>
      </c>
      <c r="P1805" t="s">
        <v>10053</v>
      </c>
    </row>
    <row r="1806" spans="1:16" ht="15" x14ac:dyDescent="0.25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5" x14ac:dyDescent="0.25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5" x14ac:dyDescent="0.25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5" x14ac:dyDescent="0.25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5" x14ac:dyDescent="0.25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5" x14ac:dyDescent="0.25">
      <c r="A1811">
        <v>361223</v>
      </c>
      <c r="B1811" t="str">
        <f t="shared" si="56"/>
        <v>S-profile S04N silver elox 2,7m</v>
      </c>
      <c r="C1811" s="185">
        <f t="shared" si="57"/>
        <v>19.095469999999999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608.60799999999995</v>
      </c>
      <c r="I1811" s="460">
        <v>24.856950000000001</v>
      </c>
      <c r="J1811" s="460">
        <v>112.56143</v>
      </c>
      <c r="K1811" s="460">
        <v>10552.47741</v>
      </c>
      <c r="L1811" s="459" t="s">
        <v>537</v>
      </c>
      <c r="O1811">
        <v>19.095469999999999</v>
      </c>
      <c r="P1811" t="s">
        <v>10054</v>
      </c>
    </row>
    <row r="1812" spans="1:16" ht="15" x14ac:dyDescent="0.25">
      <c r="A1812">
        <v>361224</v>
      </c>
      <c r="B1812" t="str">
        <f t="shared" si="56"/>
        <v>S-S03 guide profile alu elox 1,2m</v>
      </c>
      <c r="C1812" s="185">
        <f t="shared" si="57"/>
        <v>4.9916600000000004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>
        <v>137.44640000000001</v>
      </c>
      <c r="I1812" s="460">
        <v>5.6136200000000001</v>
      </c>
      <c r="J1812" s="460">
        <v>25.420570000000001</v>
      </c>
      <c r="K1812" s="460">
        <v>2383.1432300000001</v>
      </c>
      <c r="L1812" s="459" t="s">
        <v>537</v>
      </c>
      <c r="O1812">
        <v>4.9916600000000004</v>
      </c>
      <c r="P1812" t="s">
        <v>10055</v>
      </c>
    </row>
    <row r="1813" spans="1:16" ht="15" x14ac:dyDescent="0.25">
      <c r="A1813">
        <v>361361</v>
      </c>
      <c r="B1813" t="str">
        <f t="shared" si="56"/>
        <v>S-S55 lower bar 3m silver</v>
      </c>
      <c r="C1813" s="185">
        <f t="shared" si="57"/>
        <v>0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>
        <v>0</v>
      </c>
      <c r="I1813" s="460">
        <v>0</v>
      </c>
      <c r="J1813" s="460">
        <v>0</v>
      </c>
      <c r="K1813" s="460">
        <v>0</v>
      </c>
      <c r="L1813" s="459" t="s">
        <v>540</v>
      </c>
      <c r="O1813">
        <v>0</v>
      </c>
      <c r="P1813" t="s">
        <v>10056</v>
      </c>
    </row>
    <row r="1814" spans="1:16" ht="15" x14ac:dyDescent="0.25">
      <c r="A1814">
        <v>361362</v>
      </c>
      <c r="B1814" t="str">
        <f t="shared" si="56"/>
        <v>S-seal for glass 4mm</v>
      </c>
      <c r="C1814" s="185">
        <f t="shared" si="57"/>
        <v>1.28209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>
        <v>35.302460000000004</v>
      </c>
      <c r="I1814" s="460">
        <v>1.4418299999999999</v>
      </c>
      <c r="J1814" s="460">
        <v>6.5291499999999996</v>
      </c>
      <c r="K1814" s="460">
        <v>612.09911</v>
      </c>
      <c r="L1814" s="459" t="s">
        <v>537</v>
      </c>
      <c r="O1814">
        <v>1.28209</v>
      </c>
      <c r="P1814" t="s">
        <v>10057</v>
      </c>
    </row>
    <row r="1815" spans="1:16" ht="15" x14ac:dyDescent="0.25">
      <c r="A1815">
        <v>361363</v>
      </c>
      <c r="B1815" t="str">
        <f t="shared" si="56"/>
        <v>S-profile S16 2.7m silver</v>
      </c>
      <c r="C1815" s="185">
        <f t="shared" si="57"/>
        <v>0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>
        <v>0</v>
      </c>
      <c r="I1815" s="460">
        <v>0</v>
      </c>
      <c r="J1815" s="460">
        <v>0</v>
      </c>
      <c r="K1815" s="460">
        <v>0</v>
      </c>
      <c r="L1815" s="459" t="s">
        <v>540</v>
      </c>
      <c r="O1815">
        <v>0</v>
      </c>
      <c r="P1815" t="s">
        <v>10058</v>
      </c>
    </row>
    <row r="1816" spans="1:16" ht="15" x14ac:dyDescent="0.25">
      <c r="A1816">
        <v>361457</v>
      </c>
      <c r="B1816" t="str">
        <f t="shared" si="56"/>
        <v>TWIN tension brace 1860mm</v>
      </c>
      <c r="C1816" s="185">
        <f t="shared" si="57"/>
        <v>5.5899299999999998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749</v>
      </c>
      <c r="I1816" s="460">
        <v>31.3</v>
      </c>
      <c r="J1816" s="460">
        <v>27.606100000000001</v>
      </c>
      <c r="K1816" s="460">
        <v>2656.3219199999999</v>
      </c>
      <c r="L1816" s="459" t="s">
        <v>538</v>
      </c>
      <c r="O1816">
        <v>5.5899299999999998</v>
      </c>
      <c r="P1816" t="s">
        <v>10059</v>
      </c>
    </row>
    <row r="1817" spans="1:16" ht="15" x14ac:dyDescent="0.25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5" x14ac:dyDescent="0.25">
      <c r="A1818">
        <v>361813</v>
      </c>
      <c r="B1818" t="str">
        <f t="shared" si="56"/>
        <v>S-seal for 6mm glass</v>
      </c>
      <c r="C1818" s="185">
        <f t="shared" si="57"/>
        <v>0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>
        <v>0</v>
      </c>
      <c r="I1818" s="460">
        <v>0</v>
      </c>
      <c r="J1818" s="460">
        <v>0</v>
      </c>
      <c r="K1818" s="460">
        <v>0</v>
      </c>
      <c r="L1818" s="459" t="s">
        <v>540</v>
      </c>
      <c r="O1818">
        <v>0</v>
      </c>
      <c r="P1818" t="s">
        <v>10060</v>
      </c>
    </row>
    <row r="1819" spans="1:16" ht="15" x14ac:dyDescent="0.25">
      <c r="A1819">
        <v>361819</v>
      </c>
      <c r="B1819" t="str">
        <f t="shared" si="56"/>
        <v>S-S55 lower bar 3.5m silver</v>
      </c>
      <c r="C1819" s="185">
        <f t="shared" si="57"/>
        <v>0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>
        <v>0</v>
      </c>
      <c r="I1819" s="460">
        <v>0</v>
      </c>
      <c r="J1819" s="460">
        <v>0</v>
      </c>
      <c r="K1819" s="460">
        <v>0</v>
      </c>
      <c r="L1819" s="459" t="s">
        <v>540</v>
      </c>
      <c r="O1819">
        <v>0</v>
      </c>
      <c r="P1819" t="s">
        <v>10061</v>
      </c>
    </row>
    <row r="1820" spans="1:16" ht="15" x14ac:dyDescent="0.25">
      <c r="A1820">
        <v>361822</v>
      </c>
      <c r="B1820" t="str">
        <f t="shared" si="56"/>
        <v>S-S55 upper and middle crossbar 3.5m silver</v>
      </c>
      <c r="C1820" s="185">
        <f t="shared" si="57"/>
        <v>0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>
        <v>0</v>
      </c>
      <c r="I1820" s="460">
        <v>0</v>
      </c>
      <c r="J1820" s="460">
        <v>0</v>
      </c>
      <c r="K1820" s="460">
        <v>0</v>
      </c>
      <c r="L1820" s="459" t="s">
        <v>540</v>
      </c>
      <c r="O1820">
        <v>0</v>
      </c>
      <c r="P1820" t="s">
        <v>10062</v>
      </c>
    </row>
    <row r="1821" spans="1:16" ht="15" x14ac:dyDescent="0.25">
      <c r="A1821">
        <v>361829</v>
      </c>
      <c r="B1821" t="str">
        <f t="shared" si="56"/>
        <v>S-profile S17 2.7m silver</v>
      </c>
      <c r="C1821" s="185">
        <f t="shared" si="57"/>
        <v>0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>
        <v>0</v>
      </c>
      <c r="I1821" s="460">
        <v>0</v>
      </c>
      <c r="J1821" s="460">
        <v>0</v>
      </c>
      <c r="K1821" s="460">
        <v>0</v>
      </c>
      <c r="L1821" s="459" t="s">
        <v>540</v>
      </c>
      <c r="O1821">
        <v>0</v>
      </c>
      <c r="P1821" t="s">
        <v>10063</v>
      </c>
    </row>
    <row r="1822" spans="1:16" ht="15" x14ac:dyDescent="0.25">
      <c r="A1822">
        <v>361830</v>
      </c>
      <c r="B1822" t="str">
        <f t="shared" si="56"/>
        <v>S-Softclose Simple S55 T25 silencer</v>
      </c>
      <c r="C1822" s="185">
        <f t="shared" si="57"/>
        <v>0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>
        <v>0</v>
      </c>
      <c r="I1822" s="460">
        <v>0</v>
      </c>
      <c r="J1822" s="460">
        <v>0</v>
      </c>
      <c r="K1822" s="460">
        <v>0</v>
      </c>
      <c r="L1822" s="459" t="s">
        <v>540</v>
      </c>
      <c r="O1822">
        <v>0</v>
      </c>
      <c r="P1822" t="s">
        <v>10064</v>
      </c>
    </row>
    <row r="1823" spans="1:16" ht="15" x14ac:dyDescent="0.25">
      <c r="A1823">
        <v>361831</v>
      </c>
      <c r="B1823" t="str">
        <f t="shared" si="56"/>
        <v>S-Softclose Simple S55 T40 silencer</v>
      </c>
      <c r="C1823" s="185">
        <f t="shared" si="57"/>
        <v>0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>
        <v>0</v>
      </c>
      <c r="I1823" s="460">
        <v>0</v>
      </c>
      <c r="J1823" s="460">
        <v>0</v>
      </c>
      <c r="K1823" s="460">
        <v>0</v>
      </c>
      <c r="L1823" s="459" t="s">
        <v>540</v>
      </c>
      <c r="O1823">
        <v>0</v>
      </c>
      <c r="P1823" t="s">
        <v>10065</v>
      </c>
    </row>
    <row r="1824" spans="1:16" ht="15" x14ac:dyDescent="0.25">
      <c r="A1824">
        <v>361832</v>
      </c>
      <c r="B1824" t="str">
        <f t="shared" si="56"/>
        <v>S-Softclose Simple S55 T60 silencer</v>
      </c>
      <c r="C1824" s="185">
        <f t="shared" si="57"/>
        <v>0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>
        <v>0</v>
      </c>
      <c r="I1824" s="460">
        <v>0</v>
      </c>
      <c r="J1824" s="460">
        <v>0</v>
      </c>
      <c r="K1824" s="460">
        <v>0</v>
      </c>
      <c r="L1824" s="459" t="s">
        <v>540</v>
      </c>
      <c r="O1824">
        <v>0</v>
      </c>
      <c r="P1824" t="s">
        <v>10066</v>
      </c>
    </row>
    <row r="1825" spans="1:16" ht="15" x14ac:dyDescent="0.25">
      <c r="A1825">
        <v>393868</v>
      </c>
      <c r="B1825" t="str">
        <f t="shared" si="56"/>
        <v>HAWA 061.3072.371 Eku-Forte 580mm, RAL 7035, load capacity 170 kg</v>
      </c>
      <c r="C1825" s="185">
        <f t="shared" si="57"/>
        <v>439.65492999999998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>
        <v>12345.41876</v>
      </c>
      <c r="I1825" s="460">
        <v>449.82864000000001</v>
      </c>
      <c r="J1825" s="460">
        <v>1835.9116200000001</v>
      </c>
      <c r="K1825" s="460">
        <v>206866.67556</v>
      </c>
      <c r="L1825" s="459" t="s">
        <v>539</v>
      </c>
      <c r="O1825">
        <v>439.65492999999998</v>
      </c>
      <c r="P1825" t="s">
        <v>10067</v>
      </c>
    </row>
    <row r="1826" spans="1:16" ht="15" x14ac:dyDescent="0.25">
      <c r="A1826">
        <v>393927</v>
      </c>
      <c r="B1826" t="str">
        <f t="shared" si="56"/>
        <v>HAWA 061.3049.171 Eku-Forte shock absorber</v>
      </c>
      <c r="C1826" s="185">
        <f t="shared" si="57"/>
        <v>114.08651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>
        <v>3202.4319999999998</v>
      </c>
      <c r="I1826" s="460">
        <v>116.68666</v>
      </c>
      <c r="J1826" s="460">
        <v>476.23998999999998</v>
      </c>
      <c r="K1826" s="460">
        <v>53661.72466</v>
      </c>
      <c r="L1826" s="459" t="s">
        <v>539</v>
      </c>
      <c r="O1826">
        <v>114.08651</v>
      </c>
      <c r="P1826" t="s">
        <v>10068</v>
      </c>
    </row>
    <row r="1827" spans="1:16" ht="15" x14ac:dyDescent="0.25">
      <c r="A1827">
        <v>394231</v>
      </c>
      <c r="B1827" t="str">
        <f t="shared" si="56"/>
        <v>SEVROLL 04940 lower cover strip Simple/Blue 2m (for laminate 18mm) white gloss</v>
      </c>
      <c r="C1827" s="185">
        <f t="shared" si="57"/>
        <v>16.521999999999998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7047.3470500000003</v>
      </c>
      <c r="L1827" s="459" t="s">
        <v>538</v>
      </c>
      <c r="O1827">
        <v>16.521999999999998</v>
      </c>
      <c r="P1827" t="s">
        <v>10069</v>
      </c>
    </row>
    <row r="1828" spans="1:16" ht="15" x14ac:dyDescent="0.25">
      <c r="A1828">
        <v>394265</v>
      </c>
      <c r="B1828" t="str">
        <f t="shared" si="56"/>
        <v>SEVROLL 04941 lower cover strip Simple/Blue 3m (for laminate 18mm) white gloss</v>
      </c>
      <c r="C1828" s="185">
        <f t="shared" si="57"/>
        <v>24.398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10560.43881</v>
      </c>
      <c r="L1828" s="459" t="s">
        <v>539</v>
      </c>
      <c r="O1828">
        <v>24.398</v>
      </c>
      <c r="P1828" t="s">
        <v>10070</v>
      </c>
    </row>
    <row r="1829" spans="1:16" ht="15" x14ac:dyDescent="0.25">
      <c r="A1829">
        <v>394267</v>
      </c>
      <c r="B1829" t="str">
        <f t="shared" si="56"/>
        <v>SEVROLL 04942 upper guide rail Simple/Blue 2m (for laminate 18mm) white gloss</v>
      </c>
      <c r="C1829" s="185">
        <f t="shared" si="57"/>
        <v>8.5139999999999993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3597.7446500000001</v>
      </c>
      <c r="L1829" s="459" t="s">
        <v>538</v>
      </c>
      <c r="O1829">
        <v>8.5139999999999993</v>
      </c>
      <c r="P1829" t="s">
        <v>10071</v>
      </c>
    </row>
    <row r="1830" spans="1:16" ht="15" x14ac:dyDescent="0.25">
      <c r="A1830">
        <v>394270</v>
      </c>
      <c r="B1830" t="str">
        <f t="shared" si="56"/>
        <v>SEVROLL 04943 upper guide rail Simple/Blue 3m (for laminate 18mm) white gloss</v>
      </c>
      <c r="C1830" s="185">
        <f t="shared" si="57"/>
        <v>12.474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5396.6169900000004</v>
      </c>
      <c r="L1830" s="459" t="s">
        <v>538</v>
      </c>
      <c r="O1830">
        <v>12.474</v>
      </c>
      <c r="P1830" t="s">
        <v>10072</v>
      </c>
    </row>
    <row r="1831" spans="1:16" ht="15" x14ac:dyDescent="0.25">
      <c r="A1831">
        <v>394273</v>
      </c>
      <c r="B1831" t="str">
        <f t="shared" si="56"/>
        <v>SEVROLL 04929 connecting strip Simple/Blue H21 3m (for mat 18mm) white gloss</v>
      </c>
      <c r="C1831" s="185">
        <f t="shared" si="57"/>
        <v>13.882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6042.0946599999997</v>
      </c>
      <c r="L1831" s="459" t="s">
        <v>538</v>
      </c>
      <c r="O1831">
        <v>13.882</v>
      </c>
      <c r="P1831" t="s">
        <v>10073</v>
      </c>
    </row>
    <row r="1832" spans="1:16" ht="15" x14ac:dyDescent="0.25">
      <c r="A1832">
        <v>394281</v>
      </c>
      <c r="B1832" t="str">
        <f t="shared" si="56"/>
        <v>SEVROLL 04932 connecting strip Simple/Blue H28 3m (for 18mm) white gloss</v>
      </c>
      <c r="C1832" s="185">
        <f t="shared" si="57"/>
        <v>24.178000000000001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10465.20435</v>
      </c>
      <c r="L1832" s="459" t="s">
        <v>538</v>
      </c>
      <c r="O1832">
        <v>24.178000000000001</v>
      </c>
      <c r="P1832" t="s">
        <v>10074</v>
      </c>
    </row>
    <row r="1833" spans="1:16" ht="15" x14ac:dyDescent="0.25">
      <c r="A1833">
        <v>394283</v>
      </c>
      <c r="B1833" t="str">
        <f t="shared" si="56"/>
        <v>SEVROLL 04934 Blue-V lower line 2m white gloss</v>
      </c>
      <c r="C1833" s="185">
        <f t="shared" si="57"/>
        <v>11.263999999999999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4264.3854499999998</v>
      </c>
      <c r="L1833" s="459" t="s">
        <v>538</v>
      </c>
      <c r="O1833">
        <v>11.263999999999999</v>
      </c>
      <c r="P1833" t="s">
        <v>10075</v>
      </c>
    </row>
    <row r="1834" spans="1:16" ht="15" x14ac:dyDescent="0.25">
      <c r="A1834">
        <v>394284</v>
      </c>
      <c r="B1834" t="str">
        <f t="shared" si="56"/>
        <v>SEVROLL 04935 Blue-V lower line 3m white gloss</v>
      </c>
      <c r="C1834" s="185">
        <f t="shared" si="57"/>
        <v>16.478000000000002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6401.8693899999998</v>
      </c>
      <c r="L1834" s="459" t="s">
        <v>539</v>
      </c>
      <c r="O1834">
        <v>16.478000000000002</v>
      </c>
      <c r="P1834" t="s">
        <v>10076</v>
      </c>
    </row>
    <row r="1835" spans="1:16" ht="15" x14ac:dyDescent="0.25">
      <c r="A1835">
        <v>394285</v>
      </c>
      <c r="B1835" t="str">
        <f t="shared" si="56"/>
        <v>SEVROLL 04936 Blue-V lower line 6m white gloss</v>
      </c>
      <c r="C1835" s="185">
        <f t="shared" si="57"/>
        <v>33.198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134.91838000000001</v>
      </c>
      <c r="K1835" s="460">
        <v>12793.156789999999</v>
      </c>
      <c r="L1835" s="459" t="s">
        <v>539</v>
      </c>
      <c r="O1835">
        <v>33.198</v>
      </c>
      <c r="P1835" t="s">
        <v>10077</v>
      </c>
    </row>
    <row r="1836" spans="1:16" ht="15" x14ac:dyDescent="0.25">
      <c r="A1836">
        <v>394287</v>
      </c>
      <c r="B1836" t="str">
        <f t="shared" si="56"/>
        <v>SEVROLL 04937 Blue upper line 2m white gloss</v>
      </c>
      <c r="C1836" s="185">
        <f t="shared" si="57"/>
        <v>19.602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7978.5276999999996</v>
      </c>
      <c r="L1836" s="459" t="s">
        <v>538</v>
      </c>
      <c r="O1836">
        <v>19.602</v>
      </c>
      <c r="P1836" t="s">
        <v>10078</v>
      </c>
    </row>
    <row r="1837" spans="1:16" ht="15" x14ac:dyDescent="0.25">
      <c r="A1837">
        <v>394289</v>
      </c>
      <c r="B1837" t="str">
        <f t="shared" si="56"/>
        <v>SEVROLL 04938 Blue upper line 3m white gloss</v>
      </c>
      <c r="C1837" s="185">
        <f t="shared" si="57"/>
        <v>29.062000000000001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11967.79175</v>
      </c>
      <c r="L1837" s="459" t="s">
        <v>538</v>
      </c>
      <c r="O1837">
        <v>29.062000000000001</v>
      </c>
      <c r="P1837" t="s">
        <v>10079</v>
      </c>
    </row>
    <row r="1838" spans="1:16" ht="15" x14ac:dyDescent="0.25">
      <c r="A1838">
        <v>394290</v>
      </c>
      <c r="B1838" t="str">
        <f t="shared" si="56"/>
        <v>SEVROLL 04939 Blue upper line 6m white gloss</v>
      </c>
      <c r="C1838" s="185">
        <f t="shared" si="57"/>
        <v>58.3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199.01089999999999</v>
      </c>
      <c r="K1838" s="460">
        <v>23935.583500000001</v>
      </c>
      <c r="L1838" s="459" t="s">
        <v>539</v>
      </c>
      <c r="O1838">
        <v>58.3</v>
      </c>
      <c r="P1838" t="s">
        <v>10080</v>
      </c>
    </row>
    <row r="1839" spans="1:16" ht="15" x14ac:dyDescent="0.25">
      <c r="A1839">
        <v>394690</v>
      </c>
      <c r="B1839" t="str">
        <f t="shared" si="56"/>
        <v>SEVROLL 04921 Lynx handle profile, 2.7m silver</v>
      </c>
      <c r="C1839" s="185">
        <f t="shared" si="57"/>
        <v>21.648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8981.8486499999999</v>
      </c>
      <c r="L1839" s="459" t="s">
        <v>538</v>
      </c>
      <c r="O1839">
        <v>21.648</v>
      </c>
      <c r="P1839" t="s">
        <v>10081</v>
      </c>
    </row>
    <row r="1840" spans="1:16" ht="15" x14ac:dyDescent="0.25">
      <c r="A1840">
        <v>394691</v>
      </c>
      <c r="B1840" t="str">
        <f t="shared" si="56"/>
        <v>SEVROLL 04920 Lynx handle profile,  2.7m olive</v>
      </c>
      <c r="C1840" s="185">
        <f t="shared" si="57"/>
        <v>23.826000000000001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>
        <v>783.81904999999995</v>
      </c>
      <c r="I1840" s="460">
        <v>28.182480000000002</v>
      </c>
      <c r="J1840" s="460">
        <v>96.912390000000002</v>
      </c>
      <c r="K1840" s="460">
        <v>11232.49632</v>
      </c>
      <c r="L1840" s="459" t="s">
        <v>538</v>
      </c>
      <c r="O1840">
        <v>23.826000000000001</v>
      </c>
      <c r="P1840" t="s">
        <v>10082</v>
      </c>
    </row>
    <row r="1841" spans="1:16" ht="15" x14ac:dyDescent="0.25">
      <c r="A1841">
        <v>394791</v>
      </c>
      <c r="B1841" t="str">
        <f t="shared" si="56"/>
        <v>SEVROLL 05153 Alfa II mounting bar 16/18mm 2.7m white matt</v>
      </c>
      <c r="C1841" s="185">
        <f t="shared" si="57"/>
        <v>17.666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6554.8824199999999</v>
      </c>
      <c r="L1841" s="459" t="s">
        <v>538</v>
      </c>
      <c r="O1841">
        <v>17.666</v>
      </c>
      <c r="P1841" t="s">
        <v>10083</v>
      </c>
    </row>
    <row r="1842" spans="1:16" ht="15" x14ac:dyDescent="0.25">
      <c r="A1842">
        <v>394792</v>
      </c>
      <c r="B1842" t="str">
        <f t="shared" si="56"/>
        <v>SEVROLL 05081 Elegant II lower guide 1.7m white mat</v>
      </c>
      <c r="C1842" s="185">
        <f t="shared" si="57"/>
        <v>10.714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4324.9779799999997</v>
      </c>
      <c r="L1842" s="459" t="s">
        <v>538</v>
      </c>
      <c r="O1842">
        <v>10.714</v>
      </c>
      <c r="P1842" t="s">
        <v>10084</v>
      </c>
    </row>
    <row r="1843" spans="1:16" ht="15" x14ac:dyDescent="0.25">
      <c r="A1843">
        <v>394795</v>
      </c>
      <c r="B1843" t="str">
        <f t="shared" si="56"/>
        <v>SEVROLL 05160 Elegant II lower guide 2.35m white mat</v>
      </c>
      <c r="C1843" s="185">
        <f t="shared" si="57"/>
        <v>14.85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5942.9550600000002</v>
      </c>
      <c r="L1843" s="459" t="s">
        <v>538</v>
      </c>
      <c r="O1843">
        <v>14.85</v>
      </c>
      <c r="P1843" t="s">
        <v>10085</v>
      </c>
    </row>
    <row r="1844" spans="1:16" ht="15" x14ac:dyDescent="0.25">
      <c r="A1844">
        <v>394796</v>
      </c>
      <c r="B1844" t="str">
        <f t="shared" si="56"/>
        <v>SEVROLL 05161 Elegant II lower guide 4.05m white mat</v>
      </c>
      <c r="C1844" s="185">
        <f t="shared" si="57"/>
        <v>25.564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10226.44657</v>
      </c>
      <c r="L1844" s="459" t="s">
        <v>538</v>
      </c>
      <c r="O1844">
        <v>25.564</v>
      </c>
      <c r="P1844" t="s">
        <v>10086</v>
      </c>
    </row>
    <row r="1845" spans="1:16" ht="15" x14ac:dyDescent="0.25">
      <c r="A1845">
        <v>394800</v>
      </c>
      <c r="B1845" t="str">
        <f t="shared" si="56"/>
        <v>SEVROLL 05162 Elegant II lower line 6m white mat</v>
      </c>
      <c r="C1845" s="185">
        <f t="shared" si="57"/>
        <v>37.752000000000002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143.60579999999999</v>
      </c>
      <c r="K1845" s="460">
        <v>15111.493469999999</v>
      </c>
      <c r="L1845" s="459" t="s">
        <v>539</v>
      </c>
      <c r="O1845">
        <v>37.752000000000002</v>
      </c>
      <c r="P1845" t="s">
        <v>10087</v>
      </c>
    </row>
    <row r="1846" spans="1:16" ht="15" x14ac:dyDescent="0.25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5" x14ac:dyDescent="0.25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5" x14ac:dyDescent="0.25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5" x14ac:dyDescent="0.25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5" x14ac:dyDescent="0.25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5" x14ac:dyDescent="0.25">
      <c r="A1851">
        <v>146978</v>
      </c>
      <c r="B1851" t="str">
        <f t="shared" si="56"/>
        <v>S-S80 brake</v>
      </c>
      <c r="C1851" s="185">
        <f t="shared" si="57"/>
        <v>1.7482899999999999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>
        <v>48.048000000000002</v>
      </c>
      <c r="I1851" s="460">
        <v>1.9623900000000001</v>
      </c>
      <c r="J1851" s="460">
        <v>8.8864199999999993</v>
      </c>
      <c r="K1851" s="460">
        <v>833.09032000000002</v>
      </c>
      <c r="L1851" s="459" t="s">
        <v>537</v>
      </c>
      <c r="O1851">
        <v>1.7482899999999999</v>
      </c>
      <c r="P1851" t="s">
        <v>10088</v>
      </c>
    </row>
    <row r="1852" spans="1:16" ht="15" x14ac:dyDescent="0.25">
      <c r="A1852">
        <v>146979</v>
      </c>
      <c r="B1852" t="str">
        <f t="shared" si="56"/>
        <v>S-S40/80/100 lead</v>
      </c>
      <c r="C1852" s="185">
        <f t="shared" si="57"/>
        <v>0.29137999999999997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8.7360000000000007</v>
      </c>
      <c r="I1852" s="460">
        <v>0.35679</v>
      </c>
      <c r="J1852" s="460">
        <v>1.61571</v>
      </c>
      <c r="K1852" s="460">
        <v>151.47095999999999</v>
      </c>
      <c r="L1852" s="459" t="s">
        <v>537</v>
      </c>
      <c r="O1852">
        <v>0.29137999999999997</v>
      </c>
      <c r="P1852" t="s">
        <v>10089</v>
      </c>
    </row>
    <row r="1853" spans="1:16" ht="15" x14ac:dyDescent="0.25">
      <c r="A1853">
        <v>272998</v>
      </c>
      <c r="B1853" t="e">
        <f t="shared" si="56"/>
        <v>#N/A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5" x14ac:dyDescent="0.25">
      <c r="A1854">
        <v>378570</v>
      </c>
      <c r="B1854" t="str">
        <f t="shared" si="56"/>
        <v>SEVROLL 40265 Simple template for trolleys for laminate 18mm</v>
      </c>
      <c r="C1854" s="185">
        <f t="shared" si="57"/>
        <v>4.1689999999999996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5" x14ac:dyDescent="0.25">
      <c r="A1855">
        <v>378693</v>
      </c>
      <c r="B1855" t="str">
        <f t="shared" si="56"/>
        <v>SEVROLL 10218 upper trolley Blue (for laminate 18mm) frame L+P (promotion)</v>
      </c>
      <c r="C1855" s="185">
        <f t="shared" si="57"/>
        <v>0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>
        <v>0</v>
      </c>
      <c r="I1855" s="460">
        <v>0</v>
      </c>
      <c r="J1855" s="460">
        <v>0</v>
      </c>
      <c r="K1855" s="460">
        <v>0</v>
      </c>
      <c r="L1855" s="459" t="s">
        <v>540</v>
      </c>
      <c r="O1855">
        <v>0</v>
      </c>
      <c r="P1855" t="s">
        <v>10091</v>
      </c>
    </row>
    <row r="1856" spans="1:16" ht="15" x14ac:dyDescent="0.25">
      <c r="A1856">
        <v>378694</v>
      </c>
      <c r="B1856" t="str">
        <f t="shared" si="56"/>
        <v>SEVROLL 10223 04512 Simple/Blue V undercarriage (frame system) - 2 pcs</v>
      </c>
      <c r="C1856" s="185">
        <f t="shared" si="57"/>
        <v>0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>
        <v>0</v>
      </c>
      <c r="I1856" s="460">
        <v>0</v>
      </c>
      <c r="J1856" s="460">
        <v>0</v>
      </c>
      <c r="K1856" s="460">
        <v>0</v>
      </c>
      <c r="L1856" s="459" t="s">
        <v>540</v>
      </c>
      <c r="O1856">
        <v>0</v>
      </c>
      <c r="P1856" t="s">
        <v>10092</v>
      </c>
    </row>
    <row r="1857" spans="1:16" ht="15" x14ac:dyDescent="0.25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5" x14ac:dyDescent="0.25">
      <c r="A1858">
        <v>378696</v>
      </c>
      <c r="B1858" t="e">
        <f t="shared" si="56"/>
        <v>#N/A</v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5" x14ac:dyDescent="0.25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5" x14ac:dyDescent="0.25">
      <c r="A1860">
        <v>425057</v>
      </c>
      <c r="B1860" t="str">
        <f t="shared" ref="B1860:B1923" si="58">IF($A$2=1,D1860,IF($A$2=2,F1860,IF($A$2=3,G1860,IF($A$2=4,E1860,IF($A$2&gt;4,P1860,"zadat jazyk")))))</f>
        <v>SEVROLL 05307 Fox II handle profile, 2.7m black mat</v>
      </c>
      <c r="C1860" s="185">
        <f t="shared" ref="C1860:C1923" si="59">IF($A$2=1,H1860,IF($A$2=2,I1860,IF($A$2=3,J1860,IF($A$2=4,K1860,IF($A$2&gt;4,O1860,"zadat jazyk")))))</f>
        <v>20.283999999999999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8608.4691000000003</v>
      </c>
      <c r="L1860" s="459" t="s">
        <v>538</v>
      </c>
      <c r="O1860">
        <v>20.283999999999999</v>
      </c>
      <c r="P1860" t="s">
        <v>10093</v>
      </c>
    </row>
    <row r="1861" spans="1:16" ht="15" x14ac:dyDescent="0.25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5" x14ac:dyDescent="0.25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5" x14ac:dyDescent="0.25">
      <c r="A1863">
        <v>343109</v>
      </c>
      <c r="B1863" t="str">
        <f t="shared" si="58"/>
        <v>SEVROLL 10227-SV Eden fittings set for two doors</v>
      </c>
      <c r="C1863" s="185">
        <f t="shared" si="59"/>
        <v>41.712000000000003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18679.34074</v>
      </c>
      <c r="L1863" s="459" t="s">
        <v>539</v>
      </c>
      <c r="O1863">
        <v>41.712000000000003</v>
      </c>
      <c r="P1863" t="s">
        <v>10094</v>
      </c>
    </row>
    <row r="1864" spans="1:16" ht="15" x14ac:dyDescent="0.25">
      <c r="A1864">
        <v>343110</v>
      </c>
      <c r="B1864" t="str">
        <f t="shared" si="58"/>
        <v>SEVROLL 10226-SV Eden fitting set for interior doors</v>
      </c>
      <c r="C1864" s="185">
        <f t="shared" si="59"/>
        <v>20.614000000000001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9230.7680799999998</v>
      </c>
      <c r="L1864" s="459" t="s">
        <v>539</v>
      </c>
      <c r="O1864">
        <v>20.614000000000001</v>
      </c>
      <c r="P1864" t="s">
        <v>10095</v>
      </c>
    </row>
    <row r="1865" spans="1:16" ht="15" x14ac:dyDescent="0.25">
      <c r="A1865">
        <v>343112</v>
      </c>
      <c r="B1865" t="str">
        <f t="shared" si="58"/>
        <v>SEVROLL 04715 Eden overhead line 1.7m silver</v>
      </c>
      <c r="C1865" s="185">
        <f t="shared" si="59"/>
        <v>7.2380000000000004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3246.3261900000002</v>
      </c>
      <c r="L1865" s="459" t="s">
        <v>539</v>
      </c>
      <c r="O1865">
        <v>7.2380000000000004</v>
      </c>
      <c r="P1865" t="s">
        <v>10096</v>
      </c>
    </row>
    <row r="1866" spans="1:16" ht="15" x14ac:dyDescent="0.25">
      <c r="A1866">
        <v>343113</v>
      </c>
      <c r="B1866" t="str">
        <f t="shared" si="58"/>
        <v>SEVROLL 04717 Eden overhead line 1.7m white gloss</v>
      </c>
      <c r="C1866" s="185">
        <f t="shared" si="59"/>
        <v>8.9540000000000006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>
        <v>294.56544000000002</v>
      </c>
      <c r="I1866" s="460">
        <v>10.591200000000001</v>
      </c>
      <c r="J1866" s="460">
        <v>36.420439999999999</v>
      </c>
      <c r="K1866" s="460">
        <v>4221.2614700000004</v>
      </c>
      <c r="L1866" s="459" t="s">
        <v>539</v>
      </c>
      <c r="O1866">
        <v>8.9540000000000006</v>
      </c>
      <c r="P1866" t="s">
        <v>10097</v>
      </c>
    </row>
    <row r="1867" spans="1:16" ht="15" x14ac:dyDescent="0.25">
      <c r="A1867">
        <v>343115</v>
      </c>
      <c r="B1867" t="str">
        <f t="shared" si="58"/>
        <v>SEVROLL 04716 Eden overhead line 2.35m silver</v>
      </c>
      <c r="C1867" s="185">
        <f t="shared" si="59"/>
        <v>10.01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4480.5525100000004</v>
      </c>
      <c r="L1867" s="459" t="s">
        <v>539</v>
      </c>
      <c r="O1867">
        <v>10.01</v>
      </c>
      <c r="P1867" t="s">
        <v>10098</v>
      </c>
    </row>
    <row r="1868" spans="1:16" ht="15" x14ac:dyDescent="0.25">
      <c r="A1868">
        <v>343116</v>
      </c>
      <c r="B1868" t="str">
        <f t="shared" si="58"/>
        <v>SEVROLL 04718 Eden overhead line 2.35m white gloss</v>
      </c>
      <c r="C1868" s="185">
        <f t="shared" si="59"/>
        <v>12.342000000000001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>
        <v>406.74635999999998</v>
      </c>
      <c r="I1868" s="460">
        <v>14.624700000000001</v>
      </c>
      <c r="J1868" s="460">
        <v>50.290640000000003</v>
      </c>
      <c r="K1868" s="460">
        <v>5828.8669499999996</v>
      </c>
      <c r="L1868" s="459" t="s">
        <v>539</v>
      </c>
      <c r="O1868">
        <v>12.342000000000001</v>
      </c>
      <c r="P1868" t="s">
        <v>10099</v>
      </c>
    </row>
    <row r="1869" spans="1:16" ht="15" x14ac:dyDescent="0.25">
      <c r="A1869">
        <v>343117</v>
      </c>
      <c r="B1869" t="str">
        <f t="shared" si="58"/>
        <v>SEVROLL 04697 Eden overhead line 3m silver</v>
      </c>
      <c r="C1869" s="185">
        <f t="shared" si="59"/>
        <v>12.782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5725.1504599999998</v>
      </c>
      <c r="L1869" s="459" t="s">
        <v>539</v>
      </c>
      <c r="O1869">
        <v>12.782</v>
      </c>
      <c r="P1869" t="s">
        <v>10100</v>
      </c>
    </row>
    <row r="1870" spans="1:16" ht="15" x14ac:dyDescent="0.25">
      <c r="A1870">
        <v>343118</v>
      </c>
      <c r="B1870" t="str">
        <f t="shared" si="58"/>
        <v>SEVROLL 04698 Eden overhead line 3m white gloss</v>
      </c>
      <c r="C1870" s="185">
        <f t="shared" si="59"/>
        <v>15.752000000000001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7446.8444200000004</v>
      </c>
      <c r="L1870" s="459" t="s">
        <v>539</v>
      </c>
      <c r="O1870">
        <v>15.752000000000001</v>
      </c>
      <c r="P1870" t="s">
        <v>10101</v>
      </c>
    </row>
    <row r="1871" spans="1:16" ht="15" x14ac:dyDescent="0.25">
      <c r="A1871">
        <v>343119</v>
      </c>
      <c r="B1871" t="str">
        <f t="shared" si="58"/>
        <v>SEVROLL 04728 Eden overhead line 6m silver</v>
      </c>
      <c r="C1871" s="185">
        <f t="shared" si="59"/>
        <v>25.564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98.791579999999996</v>
      </c>
      <c r="K1871" s="460">
        <v>11450.30092</v>
      </c>
      <c r="L1871" s="459" t="s">
        <v>539</v>
      </c>
      <c r="O1871">
        <v>25.564</v>
      </c>
      <c r="P1871" t="s">
        <v>10102</v>
      </c>
    </row>
    <row r="1872" spans="1:16" ht="15" x14ac:dyDescent="0.25">
      <c r="A1872">
        <v>343120</v>
      </c>
      <c r="B1872" t="str">
        <f t="shared" si="58"/>
        <v>SEVROLL 04727 Eden overhead line 6m white gloss</v>
      </c>
      <c r="C1872" s="185">
        <f t="shared" si="59"/>
        <v>31.481999999999999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128.41116</v>
      </c>
      <c r="K1872" s="460">
        <v>14883.31726</v>
      </c>
      <c r="L1872" s="459" t="s">
        <v>539</v>
      </c>
      <c r="O1872">
        <v>31.481999999999999</v>
      </c>
      <c r="P1872" t="s">
        <v>10103</v>
      </c>
    </row>
    <row r="1873" spans="1:16" ht="15" x14ac:dyDescent="0.25">
      <c r="A1873">
        <v>343327</v>
      </c>
      <c r="B1873" t="str">
        <f t="shared" si="58"/>
        <v>SEVROLL 04721 Eden horizontal bar 1.7m silver</v>
      </c>
      <c r="C1873" s="185">
        <f t="shared" si="59"/>
        <v>18.611999999999998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>
        <v>612.29079999999999</v>
      </c>
      <c r="I1873" s="460">
        <v>22.01512</v>
      </c>
      <c r="J1873" s="460">
        <v>75.704419999999999</v>
      </c>
      <c r="K1873" s="460">
        <v>8774.4156500000008</v>
      </c>
      <c r="L1873" s="459" t="s">
        <v>539</v>
      </c>
      <c r="O1873">
        <v>18.611999999999998</v>
      </c>
      <c r="P1873" t="s">
        <v>10104</v>
      </c>
    </row>
    <row r="1874" spans="1:16" ht="15" x14ac:dyDescent="0.25">
      <c r="A1874">
        <v>343328</v>
      </c>
      <c r="B1874" t="str">
        <f t="shared" si="58"/>
        <v>SEVROLL 04725 Eden XL horizontal bar 1.7m silver</v>
      </c>
      <c r="C1874" s="185">
        <f t="shared" si="59"/>
        <v>20.724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9770.0937699999995</v>
      </c>
      <c r="L1874" s="459" t="s">
        <v>539</v>
      </c>
      <c r="O1874">
        <v>20.724</v>
      </c>
      <c r="P1874" t="s">
        <v>10105</v>
      </c>
    </row>
    <row r="1875" spans="1:16" ht="15" x14ac:dyDescent="0.25">
      <c r="A1875">
        <v>343329</v>
      </c>
      <c r="B1875" t="str">
        <f t="shared" si="58"/>
        <v>SEVROLL 04723 Eden XL horizontal rail 1.7m white gloss</v>
      </c>
      <c r="C1875" s="185">
        <f t="shared" si="59"/>
        <v>26.928000000000001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>
        <v>886.59128999999996</v>
      </c>
      <c r="I1875" s="460">
        <v>31.877690000000001</v>
      </c>
      <c r="J1875" s="460">
        <v>109.61927</v>
      </c>
      <c r="K1875" s="460">
        <v>12705.27087</v>
      </c>
      <c r="L1875" s="459" t="s">
        <v>539</v>
      </c>
      <c r="O1875">
        <v>26.928000000000001</v>
      </c>
      <c r="P1875" t="s">
        <v>10106</v>
      </c>
    </row>
    <row r="1876" spans="1:16" ht="15" x14ac:dyDescent="0.25">
      <c r="A1876">
        <v>343330</v>
      </c>
      <c r="B1876" t="str">
        <f t="shared" si="58"/>
        <v>SEVROLL 04719 Eden horizontal bar 1.7m white gloss</v>
      </c>
      <c r="C1876" s="185">
        <f t="shared" si="59"/>
        <v>25.937999999999999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>
        <v>796.12278000000003</v>
      </c>
      <c r="I1876" s="460">
        <v>28.624860000000002</v>
      </c>
      <c r="J1876" s="460">
        <v>98.433639999999997</v>
      </c>
      <c r="K1876" s="460">
        <v>11408.814479999999</v>
      </c>
      <c r="L1876" s="459" t="s">
        <v>539</v>
      </c>
      <c r="O1876">
        <v>25.937999999999999</v>
      </c>
      <c r="P1876" t="s">
        <v>10107</v>
      </c>
    </row>
    <row r="1877" spans="1:16" ht="15" x14ac:dyDescent="0.25">
      <c r="A1877">
        <v>343331</v>
      </c>
      <c r="B1877" t="str">
        <f t="shared" si="58"/>
        <v>SEVROLL 04720 Eden horizontal rail 2.35m white gloss</v>
      </c>
      <c r="C1877" s="185">
        <f t="shared" si="59"/>
        <v>35.838000000000001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15764.90727</v>
      </c>
      <c r="L1877" s="459" t="s">
        <v>539</v>
      </c>
      <c r="O1877">
        <v>35.838000000000001</v>
      </c>
      <c r="P1877" t="s">
        <v>10108</v>
      </c>
    </row>
    <row r="1878" spans="1:16" ht="15" x14ac:dyDescent="0.25">
      <c r="A1878">
        <v>343332</v>
      </c>
      <c r="B1878" t="str">
        <f t="shared" si="58"/>
        <v>SEVROLL 04724 Eden XL horizontal bar 2.35m white gloss</v>
      </c>
      <c r="C1878" s="185">
        <f t="shared" si="59"/>
        <v>37.246000000000002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>
        <v>1225.3053199999999</v>
      </c>
      <c r="I1878" s="460">
        <v>44.056260000000002</v>
      </c>
      <c r="J1878" s="460">
        <v>151.49831</v>
      </c>
      <c r="K1878" s="460">
        <v>17559.202509999999</v>
      </c>
      <c r="L1878" s="459" t="s">
        <v>539</v>
      </c>
      <c r="O1878">
        <v>37.246000000000002</v>
      </c>
      <c r="P1878" t="s">
        <v>10109</v>
      </c>
    </row>
    <row r="1879" spans="1:16" ht="15" x14ac:dyDescent="0.25">
      <c r="A1879">
        <v>343333</v>
      </c>
      <c r="B1879" t="str">
        <f t="shared" si="58"/>
        <v>SEVROLL 04726 Eden XL horizontal bar 2.35m silver</v>
      </c>
      <c r="C1879" s="185">
        <f t="shared" si="59"/>
        <v>28.643999999999998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>
        <v>942.31985999999995</v>
      </c>
      <c r="I1879" s="460">
        <v>33.881430000000002</v>
      </c>
      <c r="J1879" s="460">
        <v>116.50963</v>
      </c>
      <c r="K1879" s="460">
        <v>13503.8876</v>
      </c>
      <c r="L1879" s="459" t="s">
        <v>539</v>
      </c>
      <c r="O1879">
        <v>28.643999999999998</v>
      </c>
      <c r="P1879" t="s">
        <v>10110</v>
      </c>
    </row>
    <row r="1880" spans="1:16" ht="15" x14ac:dyDescent="0.25">
      <c r="A1880">
        <v>343334</v>
      </c>
      <c r="B1880" t="str">
        <f t="shared" si="58"/>
        <v>SEVROLL 04722 Eden horizontal bar 2.35m silver</v>
      </c>
      <c r="C1880" s="185">
        <f t="shared" si="59"/>
        <v>25.718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>
        <v>846.06138999999996</v>
      </c>
      <c r="I1880" s="460">
        <v>30.42042</v>
      </c>
      <c r="J1880" s="460">
        <v>104.60811</v>
      </c>
      <c r="K1880" s="460">
        <v>12124.45832</v>
      </c>
      <c r="L1880" s="459" t="s">
        <v>539</v>
      </c>
      <c r="O1880">
        <v>25.718</v>
      </c>
      <c r="P1880" t="s">
        <v>10111</v>
      </c>
    </row>
    <row r="1881" spans="1:16" ht="15" x14ac:dyDescent="0.25">
      <c r="A1881">
        <v>343335</v>
      </c>
      <c r="B1881" t="str">
        <f t="shared" si="58"/>
        <v>SEVROLL 04686 Eden horizontal bar 3m silver</v>
      </c>
      <c r="C1881" s="185">
        <f t="shared" si="59"/>
        <v>32.823999999999998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>
        <v>15474.501</v>
      </c>
      <c r="L1881" s="459" t="s">
        <v>539</v>
      </c>
      <c r="O1881">
        <v>32.823999999999998</v>
      </c>
      <c r="P1881" t="s">
        <v>10112</v>
      </c>
    </row>
    <row r="1882" spans="1:16" ht="15" x14ac:dyDescent="0.25">
      <c r="A1882">
        <v>343336</v>
      </c>
      <c r="B1882" t="str">
        <f t="shared" si="58"/>
        <v>SEVROLL 04688 Eden XL horizontal bar 3m silver</v>
      </c>
      <c r="C1882" s="185">
        <f t="shared" si="59"/>
        <v>36.564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>
        <v>1202.86914</v>
      </c>
      <c r="I1882" s="460">
        <v>43.249560000000002</v>
      </c>
      <c r="J1882" s="460">
        <v>148.72426999999999</v>
      </c>
      <c r="K1882" s="460">
        <v>17237.681420000001</v>
      </c>
      <c r="L1882" s="459" t="s">
        <v>539</v>
      </c>
      <c r="O1882">
        <v>36.564</v>
      </c>
      <c r="P1882" t="s">
        <v>10113</v>
      </c>
    </row>
    <row r="1883" spans="1:16" ht="15" x14ac:dyDescent="0.25">
      <c r="A1883">
        <v>343337</v>
      </c>
      <c r="B1883" t="str">
        <f t="shared" si="58"/>
        <v>SEVROLL 04689 Eden XL horizontal bar 3m white gloss</v>
      </c>
      <c r="C1883" s="185">
        <f t="shared" si="59"/>
        <v>47.542000000000002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>
        <v>1564.01938</v>
      </c>
      <c r="I1883" s="460">
        <v>56.234839999999998</v>
      </c>
      <c r="J1883" s="460">
        <v>193.37735000000001</v>
      </c>
      <c r="K1883" s="460">
        <v>22413.134569999998</v>
      </c>
      <c r="L1883" s="459" t="s">
        <v>539</v>
      </c>
      <c r="O1883">
        <v>47.542000000000002</v>
      </c>
      <c r="P1883" t="s">
        <v>10114</v>
      </c>
    </row>
    <row r="1884" spans="1:16" ht="15" x14ac:dyDescent="0.25">
      <c r="A1884">
        <v>343338</v>
      </c>
      <c r="B1884" t="str">
        <f t="shared" si="58"/>
        <v>SEVROLL 04687 Eden horizontal bar 3m white gloss</v>
      </c>
      <c r="C1884" s="185">
        <f t="shared" si="59"/>
        <v>45.76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20121.000059999998</v>
      </c>
      <c r="L1884" s="459" t="s">
        <v>539</v>
      </c>
      <c r="O1884">
        <v>45.76</v>
      </c>
      <c r="P1884" t="s">
        <v>10115</v>
      </c>
    </row>
    <row r="1885" spans="1:16" ht="15" x14ac:dyDescent="0.25">
      <c r="A1885">
        <v>343373</v>
      </c>
      <c r="B1885" t="str">
        <f t="shared" si="58"/>
        <v>SEVROLL 04749 Eden top cap 1.1m silver</v>
      </c>
      <c r="C1885" s="185">
        <f t="shared" si="59"/>
        <v>3.3439999999999999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1493.5173600000001</v>
      </c>
      <c r="L1885" s="459" t="s">
        <v>539</v>
      </c>
      <c r="O1885">
        <v>3.3439999999999999</v>
      </c>
      <c r="P1885" t="s">
        <v>10116</v>
      </c>
    </row>
    <row r="1886" spans="1:16" ht="15" x14ac:dyDescent="0.25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5" x14ac:dyDescent="0.25">
      <c r="A1887">
        <v>377230</v>
      </c>
      <c r="B1887" t="str">
        <f t="shared" si="58"/>
        <v>V-SEVROLL decorative strip S10 3m silver</v>
      </c>
      <c r="C1887" s="185">
        <f t="shared" si="59"/>
        <v>0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>
        <v>0</v>
      </c>
      <c r="I1887" s="460">
        <v>3.1450499999999999</v>
      </c>
      <c r="J1887" s="460">
        <v>0</v>
      </c>
      <c r="K1887" s="460">
        <v>0</v>
      </c>
      <c r="L1887" s="459" t="s">
        <v>540</v>
      </c>
      <c r="O1887">
        <v>0</v>
      </c>
      <c r="P1887" t="s">
        <v>10117</v>
      </c>
    </row>
    <row r="1888" spans="1:16" ht="15" x14ac:dyDescent="0.25">
      <c r="A1888">
        <v>377236</v>
      </c>
      <c r="B1888" t="str">
        <f t="shared" si="58"/>
        <v>V-SEVROLL decorative strip S20 3m silver</v>
      </c>
      <c r="C1888" s="185">
        <f t="shared" si="59"/>
        <v>0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>
        <v>0</v>
      </c>
      <c r="I1888" s="460">
        <v>5.6752799999999999</v>
      </c>
      <c r="J1888" s="460">
        <v>0</v>
      </c>
      <c r="K1888" s="460">
        <v>0</v>
      </c>
      <c r="L1888" s="459" t="s">
        <v>540</v>
      </c>
      <c r="O1888">
        <v>0</v>
      </c>
      <c r="P1888" t="s">
        <v>10118</v>
      </c>
    </row>
    <row r="1889" spans="1:16" ht="15" x14ac:dyDescent="0.25">
      <c r="A1889">
        <v>378174</v>
      </c>
      <c r="B1889" t="str">
        <f t="shared" si="58"/>
        <v>HAWA 053.3115.071 Clipo 15 H IS</v>
      </c>
      <c r="C1889" s="185">
        <f t="shared" si="59"/>
        <v>86.757109999999997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>
        <v>2438.70838</v>
      </c>
      <c r="I1889" s="460">
        <v>88.858940000000004</v>
      </c>
      <c r="J1889" s="460">
        <v>362.66512999999998</v>
      </c>
      <c r="K1889" s="460">
        <v>40864.348619999997</v>
      </c>
      <c r="L1889" s="459" t="s">
        <v>539</v>
      </c>
      <c r="O1889">
        <v>86.757109999999997</v>
      </c>
      <c r="P1889" t="s">
        <v>8211</v>
      </c>
    </row>
    <row r="1890" spans="1:16" ht="15" x14ac:dyDescent="0.25">
      <c r="A1890">
        <v>378316</v>
      </c>
      <c r="B1890" t="str">
        <f t="shared" si="58"/>
        <v>S-Softclose Simple S60 T25 silencer</v>
      </c>
      <c r="C1890" s="185">
        <f t="shared" si="59"/>
        <v>9.4990799999999993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262.08</v>
      </c>
      <c r="I1890" s="460">
        <v>10.703950000000001</v>
      </c>
      <c r="J1890" s="460">
        <v>48.471420000000002</v>
      </c>
      <c r="K1890" s="460">
        <v>4544.1290399999998</v>
      </c>
      <c r="L1890" s="459" t="s">
        <v>537</v>
      </c>
      <c r="O1890">
        <v>9.4990799999999993</v>
      </c>
      <c r="P1890" t="s">
        <v>10119</v>
      </c>
    </row>
    <row r="1891" spans="1:16" ht="15" x14ac:dyDescent="0.25">
      <c r="A1891">
        <v>378317</v>
      </c>
      <c r="B1891" t="str">
        <f t="shared" si="58"/>
        <v>SU profile for laminate 18mm 2m silver</v>
      </c>
      <c r="C1891" s="185">
        <f t="shared" si="59"/>
        <v>0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>
        <v>0</v>
      </c>
      <c r="I1891" s="460">
        <v>0</v>
      </c>
      <c r="J1891" s="460">
        <v>0</v>
      </c>
      <c r="K1891" s="460">
        <v>0</v>
      </c>
      <c r="L1891" s="459" t="s">
        <v>540</v>
      </c>
      <c r="O1891">
        <v>0</v>
      </c>
      <c r="P1891" t="s">
        <v>10120</v>
      </c>
    </row>
    <row r="1892" spans="1:16" ht="15" x14ac:dyDescent="0.25">
      <c r="A1892">
        <v>378318</v>
      </c>
      <c r="B1892" t="str">
        <f t="shared" si="58"/>
        <v>S-butting profile 28mm 2m silver</v>
      </c>
      <c r="C1892" s="185">
        <f t="shared" si="59"/>
        <v>0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>
        <v>0</v>
      </c>
      <c r="I1892" s="460">
        <v>0</v>
      </c>
      <c r="J1892" s="460">
        <v>0</v>
      </c>
      <c r="K1892" s="460">
        <v>0</v>
      </c>
      <c r="L1892" s="459" t="s">
        <v>540</v>
      </c>
      <c r="O1892">
        <v>0</v>
      </c>
      <c r="P1892" t="s">
        <v>10121</v>
      </c>
    </row>
    <row r="1893" spans="1:16" ht="15" x14ac:dyDescent="0.25">
      <c r="A1893">
        <v>89250</v>
      </c>
      <c r="B1893" t="str">
        <f t="shared" si="58"/>
        <v>SEVROLL 10024-SV ZR18 kit for hinged doors</v>
      </c>
      <c r="C1893" s="185">
        <f t="shared" si="59"/>
        <v>26.641999999999999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11336.212799999999</v>
      </c>
      <c r="L1893" s="459" t="s">
        <v>539</v>
      </c>
      <c r="O1893">
        <v>26.641999999999999</v>
      </c>
      <c r="P1893" t="s">
        <v>10122</v>
      </c>
    </row>
    <row r="1894" spans="1:16" ht="15" x14ac:dyDescent="0.25">
      <c r="A1894">
        <v>92610</v>
      </c>
      <c r="B1894" t="str">
        <f t="shared" si="58"/>
        <v>Guide mandrel Omge 1390/1400 gray</v>
      </c>
      <c r="C1894" s="185">
        <f t="shared" si="59"/>
        <v>0.72240000000000004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>
        <v>302.67500000000001</v>
      </c>
      <c r="L1894" s="459" t="s">
        <v>539</v>
      </c>
      <c r="O1894">
        <v>0.72240000000000004</v>
      </c>
      <c r="P1894" t="s">
        <v>10123</v>
      </c>
    </row>
    <row r="1895" spans="1:16" ht="15" x14ac:dyDescent="0.25">
      <c r="A1895">
        <v>414707</v>
      </c>
      <c r="B1895" t="str">
        <f t="shared" si="58"/>
        <v>Toilet Al anox profile upper 13/18 mm for cubicles, length 3.2 m</v>
      </c>
      <c r="C1895" s="185">
        <f t="shared" si="59"/>
        <v>41.8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1342.3032900000001</v>
      </c>
      <c r="I1895" s="460">
        <v>51.492109999999997</v>
      </c>
      <c r="J1895" s="460">
        <v>239.11277000000001</v>
      </c>
      <c r="K1895" s="460">
        <v>20508.467519999998</v>
      </c>
      <c r="L1895" s="459" t="s">
        <v>538</v>
      </c>
      <c r="O1895">
        <v>41.8</v>
      </c>
      <c r="P1895" t="s">
        <v>10124</v>
      </c>
    </row>
    <row r="1896" spans="1:16" ht="15" x14ac:dyDescent="0.25">
      <c r="A1896">
        <v>414708</v>
      </c>
      <c r="B1896" t="str">
        <f t="shared" si="58"/>
        <v>WC Al anox profile upper 10/25 mm for cubicles, length 3.2 m</v>
      </c>
      <c r="C1896" s="185">
        <f t="shared" si="59"/>
        <v>41.8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1342.3032900000001</v>
      </c>
      <c r="I1896" s="460">
        <v>51.492109999999997</v>
      </c>
      <c r="J1896" s="460">
        <v>239.11277000000001</v>
      </c>
      <c r="K1896" s="460">
        <v>20508.467519999998</v>
      </c>
      <c r="L1896" s="459" t="s">
        <v>538</v>
      </c>
      <c r="O1896">
        <v>41.8</v>
      </c>
      <c r="P1896" t="s">
        <v>10125</v>
      </c>
    </row>
    <row r="1897" spans="1:16" ht="15" x14ac:dyDescent="0.25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5" x14ac:dyDescent="0.25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5" x14ac:dyDescent="0.25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5" x14ac:dyDescent="0.25">
      <c r="A1900">
        <v>291361</v>
      </c>
      <c r="B1900" t="str">
        <f t="shared" si="58"/>
        <v>S-Softclose Simple S60 T40 silencer</v>
      </c>
      <c r="C1900" s="185">
        <f t="shared" si="59"/>
        <v>9.4990799999999993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262.08</v>
      </c>
      <c r="I1900" s="460">
        <v>10.703950000000001</v>
      </c>
      <c r="J1900" s="460">
        <v>48.471420000000002</v>
      </c>
      <c r="K1900" s="460">
        <v>4544.1290399999998</v>
      </c>
      <c r="L1900" s="459" t="s">
        <v>537</v>
      </c>
      <c r="O1900">
        <v>9.4990799999999993</v>
      </c>
      <c r="P1900" t="s">
        <v>10126</v>
      </c>
    </row>
    <row r="1901" spans="1:16" ht="15" x14ac:dyDescent="0.25">
      <c r="A1901">
        <v>291362</v>
      </c>
      <c r="B1901" t="str">
        <f t="shared" si="58"/>
        <v>S-Softclose Simple S60 T60 silencer</v>
      </c>
      <c r="C1901" s="185">
        <f t="shared" si="59"/>
        <v>9.4990799999999993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262.08</v>
      </c>
      <c r="I1901" s="460">
        <v>10.703950000000001</v>
      </c>
      <c r="J1901" s="460">
        <v>48.471420000000002</v>
      </c>
      <c r="K1901" s="460">
        <v>4544.1290399999998</v>
      </c>
      <c r="L1901" s="459" t="s">
        <v>537</v>
      </c>
      <c r="O1901">
        <v>9.4990799999999993</v>
      </c>
      <c r="P1901" t="s">
        <v>10127</v>
      </c>
    </row>
    <row r="1902" spans="1:16" ht="15" x14ac:dyDescent="0.25">
      <c r="A1902">
        <v>291453</v>
      </c>
      <c r="B1902" t="str">
        <f t="shared" si="58"/>
        <v>IC-upper line EU 4m champagne</v>
      </c>
      <c r="C1902" s="185">
        <f t="shared" si="59"/>
        <v>0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>
        <v>1359.75</v>
      </c>
      <c r="I1902" s="460">
        <v>32.556890000000003</v>
      </c>
      <c r="J1902" s="460">
        <v>179.53355999999999</v>
      </c>
      <c r="K1902" s="460">
        <v>27370.45162</v>
      </c>
      <c r="L1902" s="459" t="s">
        <v>539</v>
      </c>
      <c r="O1902">
        <v>0</v>
      </c>
      <c r="P1902" t="s">
        <v>10128</v>
      </c>
    </row>
    <row r="1903" spans="1:16" ht="15" x14ac:dyDescent="0.25">
      <c r="A1903">
        <v>291454</v>
      </c>
      <c r="B1903" t="str">
        <f t="shared" si="58"/>
        <v>IC-bottom line EU 4m champagne</v>
      </c>
      <c r="C1903" s="185">
        <f t="shared" si="59"/>
        <v>0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>
        <v>614.25</v>
      </c>
      <c r="I1903" s="460">
        <v>14.7119</v>
      </c>
      <c r="J1903" s="460">
        <v>81.128140000000002</v>
      </c>
      <c r="K1903" s="460">
        <v>12364.25807</v>
      </c>
      <c r="L1903" s="459" t="s">
        <v>539</v>
      </c>
      <c r="O1903">
        <v>0</v>
      </c>
      <c r="P1903" t="s">
        <v>10129</v>
      </c>
    </row>
    <row r="1904" spans="1:16" ht="15" x14ac:dyDescent="0.25">
      <c r="A1904">
        <v>291471</v>
      </c>
      <c r="B1904" t="str">
        <f t="shared" si="58"/>
        <v>IC-set of upper carriages (2 pcs) for Rome</v>
      </c>
      <c r="C1904" s="185">
        <f t="shared" si="59"/>
        <v>0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>
        <v>71.75</v>
      </c>
      <c r="I1904" s="460">
        <v>2.7925399999999998</v>
      </c>
      <c r="J1904" s="460">
        <v>15.399319999999999</v>
      </c>
      <c r="K1904" s="460">
        <v>0</v>
      </c>
      <c r="L1904" s="459" t="s">
        <v>537</v>
      </c>
      <c r="O1904">
        <v>0</v>
      </c>
      <c r="P1904" t="s">
        <v>10130</v>
      </c>
    </row>
    <row r="1905" spans="1:16" ht="15" x14ac:dyDescent="0.25">
      <c r="A1905">
        <v>291472</v>
      </c>
      <c r="B1905" t="str">
        <f t="shared" si="58"/>
        <v>IC-set of lower carriages (2 pcs) for Rome</v>
      </c>
      <c r="C1905" s="185">
        <f t="shared" si="59"/>
        <v>0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>
        <v>157.15</v>
      </c>
      <c r="I1905" s="460">
        <v>6.1163400000000001</v>
      </c>
      <c r="J1905" s="460">
        <v>33.728279999999998</v>
      </c>
      <c r="K1905" s="460">
        <v>0</v>
      </c>
      <c r="L1905" s="459" t="s">
        <v>537</v>
      </c>
      <c r="O1905">
        <v>0</v>
      </c>
      <c r="P1905" t="s">
        <v>10131</v>
      </c>
    </row>
    <row r="1906" spans="1:16" ht="15" x14ac:dyDescent="0.25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5" x14ac:dyDescent="0.25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5" x14ac:dyDescent="0.25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5" x14ac:dyDescent="0.25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5" x14ac:dyDescent="0.25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5" x14ac:dyDescent="0.25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5" x14ac:dyDescent="0.25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5" x14ac:dyDescent="0.25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5" x14ac:dyDescent="0.25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5" x14ac:dyDescent="0.25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5" x14ac:dyDescent="0.25">
      <c r="A1916">
        <v>303856</v>
      </c>
      <c r="B1916" t="str">
        <f t="shared" si="58"/>
        <v>S-S45-front door cover 2m silver</v>
      </c>
      <c r="C1916" s="185">
        <f t="shared" si="59"/>
        <v>0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>
        <v>0</v>
      </c>
      <c r="I1916" s="460">
        <v>0</v>
      </c>
      <c r="J1916" s="460">
        <v>0</v>
      </c>
      <c r="K1916" s="460">
        <v>0</v>
      </c>
      <c r="L1916" s="459" t="s">
        <v>540</v>
      </c>
      <c r="O1916">
        <v>0</v>
      </c>
      <c r="P1916" t="s">
        <v>10132</v>
      </c>
    </row>
    <row r="1917" spans="1:16" ht="15" x14ac:dyDescent="0.25">
      <c r="A1917">
        <v>304028</v>
      </c>
      <c r="B1917" t="str">
        <f t="shared" si="58"/>
        <v>IC-stop brush plug-in 14.5x4mm</v>
      </c>
      <c r="C1917" s="185">
        <f t="shared" si="59"/>
        <v>0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>
        <v>11.375</v>
      </c>
      <c r="I1917" s="460">
        <v>0.45600000000000002</v>
      </c>
      <c r="J1917" s="460">
        <v>2.44136</v>
      </c>
      <c r="K1917" s="460">
        <v>0</v>
      </c>
      <c r="L1917" s="459" t="s">
        <v>537</v>
      </c>
      <c r="O1917">
        <v>0</v>
      </c>
      <c r="P1917" t="s">
        <v>10133</v>
      </c>
    </row>
    <row r="1918" spans="1:16" ht="15" x14ac:dyDescent="0.25">
      <c r="A1918">
        <v>342177</v>
      </c>
      <c r="B1918" t="str">
        <f t="shared" si="58"/>
        <v>SEVROLL 20265-SV fitting kit for Mini shock absorber</v>
      </c>
      <c r="C1918" s="185">
        <f t="shared" si="59"/>
        <v>1.738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853.24662999999998</v>
      </c>
      <c r="L1918" s="459" t="s">
        <v>539</v>
      </c>
      <c r="O1918">
        <v>1.738</v>
      </c>
      <c r="P1918" t="s">
        <v>10134</v>
      </c>
    </row>
    <row r="1919" spans="1:16" ht="15" x14ac:dyDescent="0.25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5" x14ac:dyDescent="0.25">
      <c r="A1920">
        <v>342428</v>
      </c>
      <c r="B1920" t="str">
        <f t="shared" si="58"/>
        <v>Sample book of file holder strips SALE</v>
      </c>
      <c r="C1920" s="185">
        <f t="shared" si="59"/>
        <v>0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>
        <v>0</v>
      </c>
      <c r="I1920" s="460">
        <v>2.2679999999999999E-2</v>
      </c>
      <c r="J1920" s="460">
        <v>0</v>
      </c>
      <c r="K1920" s="460">
        <v>0</v>
      </c>
      <c r="L1920" s="459" t="s">
        <v>540</v>
      </c>
      <c r="O1920">
        <v>0</v>
      </c>
      <c r="P1920" t="s">
        <v>10135</v>
      </c>
    </row>
    <row r="1921" spans="1:16" ht="15" x14ac:dyDescent="0.25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5" x14ac:dyDescent="0.25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5" x14ac:dyDescent="0.25">
      <c r="A1923">
        <v>376054</v>
      </c>
      <c r="B1923" t="str">
        <f t="shared" si="58"/>
        <v>SEVROLL 04709 Herakles cover profile Herakles 3m</v>
      </c>
      <c r="C1923" s="185">
        <f t="shared" si="59"/>
        <v>20.173999999999999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>
        <v>600.90607999999997</v>
      </c>
      <c r="I1923" s="460">
        <v>22.665679999999998</v>
      </c>
      <c r="J1923" s="460">
        <v>77.328959999999995</v>
      </c>
      <c r="K1923" s="460">
        <v>8777.6907100000008</v>
      </c>
      <c r="L1923" s="459" t="s">
        <v>539</v>
      </c>
      <c r="O1923">
        <v>20.173999999999999</v>
      </c>
      <c r="P1923" t="s">
        <v>10136</v>
      </c>
    </row>
    <row r="1924" spans="1:16" ht="15" x14ac:dyDescent="0.25">
      <c r="A1924">
        <v>376055</v>
      </c>
      <c r="B1924" t="str">
        <f t="shared" ref="B1924:B1987" si="60">IF($A$2=1,D1924,IF($A$2=2,F1924,IF($A$2=3,G1924,IF($A$2=4,E1924,IF($A$2&gt;4,P1924,"zadat jazyk")))))</f>
        <v>SEVROLL 50513 Herakles overhead line 3m raw</v>
      </c>
      <c r="C1924" s="185">
        <f t="shared" ref="C1924:C1987" si="61">IF($A$2=1,H1924,IF($A$2=2,I1924,IF($A$2=3,J1924,IF($A$2=4,K1924,IF($A$2&gt;4,O1924,"zadat jazyk")))))</f>
        <v>21.67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>
        <v>645.74982999999997</v>
      </c>
      <c r="I1924" s="460">
        <v>24.357150000000001</v>
      </c>
      <c r="J1924" s="460">
        <v>83.099779999999996</v>
      </c>
      <c r="K1924" s="460">
        <v>9432.7424599999995</v>
      </c>
      <c r="L1924" s="459" t="s">
        <v>539</v>
      </c>
      <c r="O1924">
        <v>21.67</v>
      </c>
      <c r="P1924" t="s">
        <v>10137</v>
      </c>
    </row>
    <row r="1925" spans="1:16" ht="15" x14ac:dyDescent="0.25">
      <c r="A1925">
        <v>376056</v>
      </c>
      <c r="B1925" t="e">
        <f t="shared" si="60"/>
        <v>#N/A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5" x14ac:dyDescent="0.25">
      <c r="A1926">
        <v>376057</v>
      </c>
      <c r="B1926" t="e">
        <f t="shared" si="60"/>
        <v>#N/A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5" x14ac:dyDescent="0.25">
      <c r="A1927">
        <v>376058</v>
      </c>
      <c r="B1927" t="str">
        <f t="shared" si="60"/>
        <v>SEVROLL 10216 Herakles 80 kg fitting set ZPH-18 for 1 wing</v>
      </c>
      <c r="C1927" s="185">
        <f t="shared" si="61"/>
        <v>17.094000000000001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7437.3545800000002</v>
      </c>
      <c r="L1927" s="459" t="s">
        <v>539</v>
      </c>
      <c r="O1927">
        <v>17.094000000000001</v>
      </c>
      <c r="P1927" t="s">
        <v>10138</v>
      </c>
    </row>
    <row r="1928" spans="1:16" ht="15" x14ac:dyDescent="0.25">
      <c r="A1928">
        <v>376059</v>
      </c>
      <c r="B1928" t="str">
        <f t="shared" si="60"/>
        <v>SEVROLL 10228 Herakles upper guide holder Herakles</v>
      </c>
      <c r="C1928" s="185">
        <f t="shared" si="61"/>
        <v>1.5840000000000001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725.59547999999995</v>
      </c>
      <c r="L1928" s="459" t="s">
        <v>539</v>
      </c>
      <c r="O1928">
        <v>1.5840000000000001</v>
      </c>
      <c r="P1928" t="s">
        <v>10139</v>
      </c>
    </row>
    <row r="1929" spans="1:16" ht="15" x14ac:dyDescent="0.25">
      <c r="A1929">
        <v>122571</v>
      </c>
      <c r="B1929" t="str">
        <f t="shared" si="60"/>
        <v>DI bottom carriage</v>
      </c>
      <c r="C1929" s="185">
        <f t="shared" si="61"/>
        <v>3.9507300000000001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>
        <v>93.400319999999994</v>
      </c>
      <c r="I1929" s="460">
        <v>4.4754199999999997</v>
      </c>
      <c r="J1929" s="460">
        <v>17.188079999999999</v>
      </c>
      <c r="K1929" s="460">
        <v>0</v>
      </c>
      <c r="L1929" s="459" t="s">
        <v>537</v>
      </c>
      <c r="O1929">
        <v>3.9507300000000001</v>
      </c>
      <c r="P1929" t="s">
        <v>10140</v>
      </c>
    </row>
    <row r="1930" spans="1:16" ht="15" x14ac:dyDescent="0.25">
      <c r="A1930">
        <v>122572</v>
      </c>
      <c r="B1930" t="str">
        <f t="shared" si="60"/>
        <v>DI top carriage</v>
      </c>
      <c r="C1930" s="185">
        <f t="shared" si="61"/>
        <v>3.2497099999999999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>
        <v>75.328019999999995</v>
      </c>
      <c r="I1930" s="460">
        <v>2.9735</v>
      </c>
      <c r="J1930" s="460">
        <v>14.13827</v>
      </c>
      <c r="K1930" s="460">
        <v>0</v>
      </c>
      <c r="L1930" s="459" t="s">
        <v>537</v>
      </c>
      <c r="O1930">
        <v>3.2497099999999999</v>
      </c>
      <c r="P1930" t="s">
        <v>10141</v>
      </c>
    </row>
    <row r="1931" spans="1:16" ht="15" x14ac:dyDescent="0.25">
      <c r="A1931">
        <v>128322</v>
      </c>
      <c r="B1931" t="str">
        <f t="shared" si="60"/>
        <v>SEVROLL 10066-SV fitting set ZSE-10</v>
      </c>
      <c r="C1931" s="185">
        <f t="shared" si="61"/>
        <v>44.594000000000001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>
        <v>1324.4588000000001</v>
      </c>
      <c r="I1931" s="460">
        <v>47.621360000000003</v>
      </c>
      <c r="J1931" s="460">
        <v>166.12739999999999</v>
      </c>
      <c r="K1931" s="460">
        <v>18980.118620000001</v>
      </c>
      <c r="L1931" s="459" t="s">
        <v>539</v>
      </c>
      <c r="O1931">
        <v>44.594000000000001</v>
      </c>
      <c r="P1931" t="s">
        <v>10142</v>
      </c>
    </row>
    <row r="1932" spans="1:16" ht="15" x14ac:dyDescent="0.25">
      <c r="A1932">
        <v>130896</v>
      </c>
      <c r="B1932" t="str">
        <f t="shared" si="60"/>
        <v>S-S50 top bar aluminum raw 2m</v>
      </c>
      <c r="C1932" s="185">
        <f t="shared" si="61"/>
        <v>0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>
        <v>0</v>
      </c>
      <c r="I1932" s="460">
        <v>0</v>
      </c>
      <c r="J1932" s="460">
        <v>0</v>
      </c>
      <c r="K1932" s="460">
        <v>0</v>
      </c>
      <c r="L1932" s="459" t="s">
        <v>540</v>
      </c>
      <c r="O1932">
        <v>0</v>
      </c>
      <c r="P1932" t="s">
        <v>10143</v>
      </c>
    </row>
    <row r="1933" spans="1:16" ht="15" x14ac:dyDescent="0.25">
      <c r="A1933">
        <v>130897</v>
      </c>
      <c r="B1933" t="str">
        <f t="shared" si="60"/>
        <v>S-S50 top bar aluminum raw 3m</v>
      </c>
      <c r="C1933" s="185">
        <f t="shared" si="61"/>
        <v>0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>
        <v>0</v>
      </c>
      <c r="I1933" s="460">
        <v>0</v>
      </c>
      <c r="J1933" s="460">
        <v>0</v>
      </c>
      <c r="K1933" s="460">
        <v>0</v>
      </c>
      <c r="L1933" s="459" t="s">
        <v>540</v>
      </c>
      <c r="O1933">
        <v>0</v>
      </c>
      <c r="P1933" t="s">
        <v>10144</v>
      </c>
    </row>
    <row r="1934" spans="1:16" ht="15" x14ac:dyDescent="0.25">
      <c r="A1934">
        <v>130898</v>
      </c>
      <c r="B1934" t="str">
        <f t="shared" si="60"/>
        <v>S-S50 bottom bar aluminum raw 2m</v>
      </c>
      <c r="C1934" s="185">
        <f t="shared" si="61"/>
        <v>0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>
        <v>0</v>
      </c>
      <c r="I1934" s="460">
        <v>0</v>
      </c>
      <c r="J1934" s="460">
        <v>0</v>
      </c>
      <c r="K1934" s="460">
        <v>0</v>
      </c>
      <c r="L1934" s="459" t="s">
        <v>540</v>
      </c>
      <c r="O1934">
        <v>0</v>
      </c>
      <c r="P1934" t="s">
        <v>10145</v>
      </c>
    </row>
    <row r="1935" spans="1:16" ht="15" x14ac:dyDescent="0.25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5" x14ac:dyDescent="0.25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5" x14ac:dyDescent="0.25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5" x14ac:dyDescent="0.25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5" x14ac:dyDescent="0.25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5" x14ac:dyDescent="0.25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5" x14ac:dyDescent="0.25">
      <c r="A1941">
        <v>303360</v>
      </c>
      <c r="B1941" t="str">
        <f t="shared" si="60"/>
        <v>S-set fitting S65-2</v>
      </c>
      <c r="C1941" s="185">
        <f t="shared" si="61"/>
        <v>0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>
        <v>298.48</v>
      </c>
      <c r="I1941" s="460">
        <v>12.19061</v>
      </c>
      <c r="J1941" s="460">
        <v>55.203560000000003</v>
      </c>
      <c r="K1941" s="460">
        <v>5175.2580600000001</v>
      </c>
      <c r="L1941" s="459" t="s">
        <v>537</v>
      </c>
      <c r="O1941">
        <v>0</v>
      </c>
      <c r="P1941" t="s">
        <v>10146</v>
      </c>
    </row>
    <row r="1942" spans="1:16" ht="15" x14ac:dyDescent="0.25">
      <c r="A1942">
        <v>303361</v>
      </c>
      <c r="B1942" t="str">
        <f t="shared" si="60"/>
        <v>S-profile S10 silver elox 2,7m</v>
      </c>
      <c r="C1942" s="185">
        <f t="shared" si="61"/>
        <v>25.860050000000001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682.86400000000003</v>
      </c>
      <c r="I1942" s="460">
        <v>27.889749999999999</v>
      </c>
      <c r="J1942" s="460">
        <v>127.52678</v>
      </c>
      <c r="K1942" s="460">
        <v>12288.645500000001</v>
      </c>
      <c r="L1942" s="459" t="s">
        <v>537</v>
      </c>
      <c r="O1942">
        <v>25.860050000000001</v>
      </c>
      <c r="P1942" t="s">
        <v>10147</v>
      </c>
    </row>
    <row r="1943" spans="1:16" ht="15" x14ac:dyDescent="0.25">
      <c r="A1943">
        <v>351439</v>
      </c>
      <c r="B1943" t="e">
        <f t="shared" si="60"/>
        <v>#N/A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5" x14ac:dyDescent="0.25">
      <c r="A1944">
        <v>351706</v>
      </c>
      <c r="B1944" t="str">
        <f t="shared" si="60"/>
        <v>StrongLine Doors brace max. 2250mm black</v>
      </c>
      <c r="C1944" s="185">
        <f t="shared" si="61"/>
        <v>6.1820000000000004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7.7589699999999997</v>
      </c>
      <c r="J1944" s="460">
        <v>36.19802</v>
      </c>
      <c r="K1944" s="460">
        <v>3345.82078</v>
      </c>
      <c r="L1944" s="459" t="s">
        <v>695</v>
      </c>
      <c r="O1944">
        <v>6.1820000000000004</v>
      </c>
      <c r="P1944" t="s">
        <v>10148</v>
      </c>
    </row>
    <row r="1945" spans="1:16" ht="15" x14ac:dyDescent="0.25">
      <c r="A1945">
        <v>351707</v>
      </c>
      <c r="B1945" t="str">
        <f t="shared" si="60"/>
        <v>StrongLine Door reinforcement max. 2250mm white</v>
      </c>
      <c r="C1945" s="185">
        <f t="shared" si="61"/>
        <v>6.1820000000000004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7.7589699999999997</v>
      </c>
      <c r="J1945" s="460">
        <v>36.19802</v>
      </c>
      <c r="K1945" s="460">
        <v>3345.82078</v>
      </c>
      <c r="L1945" s="459" t="s">
        <v>538</v>
      </c>
      <c r="O1945">
        <v>6.1820000000000004</v>
      </c>
      <c r="P1945" t="s">
        <v>10149</v>
      </c>
    </row>
    <row r="1946" spans="1:16" ht="15" x14ac:dyDescent="0.25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5" x14ac:dyDescent="0.25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5" x14ac:dyDescent="0.25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5" x14ac:dyDescent="0.25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5" x14ac:dyDescent="0.25">
      <c r="A1950">
        <v>340884</v>
      </c>
      <c r="B1950" t="str">
        <f t="shared" si="60"/>
        <v>Swatches of grab rails 2017 catalog SALE</v>
      </c>
      <c r="C1950" s="185">
        <f t="shared" si="61"/>
        <v>0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>
        <v>0</v>
      </c>
      <c r="I1950" s="460">
        <v>0</v>
      </c>
      <c r="J1950" s="460">
        <v>0</v>
      </c>
      <c r="K1950" s="460">
        <v>0</v>
      </c>
      <c r="L1950" s="459" t="s">
        <v>540</v>
      </c>
      <c r="O1950">
        <v>0</v>
      </c>
      <c r="P1950" t="s">
        <v>10150</v>
      </c>
    </row>
    <row r="1951" spans="1:16" ht="15" x14ac:dyDescent="0.25">
      <c r="A1951">
        <v>341562</v>
      </c>
      <c r="B1951" t="str">
        <f t="shared" si="60"/>
        <v>S-Softclose S60/S60N (Slidix T40) silencer</v>
      </c>
      <c r="C1951" s="185">
        <f t="shared" si="61"/>
        <v>0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>
        <v>0</v>
      </c>
      <c r="I1951" s="460">
        <v>0</v>
      </c>
      <c r="J1951" s="460">
        <v>0</v>
      </c>
      <c r="K1951" s="460">
        <v>0</v>
      </c>
      <c r="L1951" s="459" t="s">
        <v>540</v>
      </c>
      <c r="O1951">
        <v>0</v>
      </c>
      <c r="P1951" t="s">
        <v>10151</v>
      </c>
    </row>
    <row r="1952" spans="1:16" ht="15" x14ac:dyDescent="0.25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5" x14ac:dyDescent="0.25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5" x14ac:dyDescent="0.25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5" x14ac:dyDescent="0.25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5" x14ac:dyDescent="0.25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5" x14ac:dyDescent="0.25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5" x14ac:dyDescent="0.25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5" x14ac:dyDescent="0.25">
      <c r="A1959">
        <v>412226</v>
      </c>
      <c r="B1959" t="str">
        <f t="shared" si="60"/>
        <v>SEVROLL 05298 angle Mini 17x11mm 3m black mat</v>
      </c>
      <c r="C1959" s="185">
        <f t="shared" si="61"/>
        <v>5.7640000000000002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2240.27646</v>
      </c>
      <c r="L1959" s="459" t="s">
        <v>538</v>
      </c>
      <c r="O1959">
        <v>5.7640000000000002</v>
      </c>
      <c r="P1959" t="s">
        <v>10152</v>
      </c>
    </row>
    <row r="1960" spans="1:16" ht="15" x14ac:dyDescent="0.25">
      <c r="A1960">
        <v>412229</v>
      </c>
      <c r="B1960" t="str">
        <f t="shared" si="60"/>
        <v>SEVROLL 05315 Gemini upper line 3m black mat</v>
      </c>
      <c r="C1960" s="185">
        <f t="shared" si="61"/>
        <v>34.341999999999999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12943.81868</v>
      </c>
      <c r="L1960" s="459" t="s">
        <v>538</v>
      </c>
      <c r="O1960">
        <v>34.341999999999999</v>
      </c>
      <c r="P1960" t="s">
        <v>10153</v>
      </c>
    </row>
    <row r="1961" spans="1:16" ht="15" x14ac:dyDescent="0.25">
      <c r="A1961">
        <v>412231</v>
      </c>
      <c r="B1961" t="str">
        <f t="shared" si="60"/>
        <v>SEVROLL 05310 Elegant II bottom line 3m black mat</v>
      </c>
      <c r="C1961" s="185">
        <f t="shared" si="61"/>
        <v>18.876000000000001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7550.5609299999996</v>
      </c>
      <c r="L1961" s="459" t="s">
        <v>538</v>
      </c>
      <c r="O1961">
        <v>18.876000000000001</v>
      </c>
      <c r="P1961" t="s">
        <v>10154</v>
      </c>
    </row>
    <row r="1962" spans="1:16" ht="15" x14ac:dyDescent="0.25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5" x14ac:dyDescent="0.25">
      <c r="A1963">
        <v>412841</v>
      </c>
      <c r="B1963" t="str">
        <f t="shared" si="60"/>
        <v>S-profile S22 2,7m silver</v>
      </c>
      <c r="C1963" s="185">
        <f t="shared" si="61"/>
        <v>26.224419999999999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>
        <v>676.96492999999998</v>
      </c>
      <c r="I1963" s="460">
        <v>25.828569999999999</v>
      </c>
      <c r="J1963" s="460">
        <v>129.32364999999999</v>
      </c>
      <c r="K1963" s="460">
        <v>10567.74195</v>
      </c>
      <c r="L1963" s="459" t="s">
        <v>537</v>
      </c>
      <c r="O1963">
        <v>26.224419999999999</v>
      </c>
      <c r="P1963" t="s">
        <v>10155</v>
      </c>
    </row>
    <row r="1964" spans="1:16" ht="15" x14ac:dyDescent="0.25">
      <c r="A1964">
        <v>412844</v>
      </c>
      <c r="B1964" t="str">
        <f t="shared" si="60"/>
        <v>S-S55 upper and middle crossbar 2.5m silver</v>
      </c>
      <c r="C1964" s="185">
        <f t="shared" si="61"/>
        <v>0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>
        <v>0</v>
      </c>
      <c r="I1964" s="460">
        <v>0</v>
      </c>
      <c r="J1964" s="460">
        <v>0</v>
      </c>
      <c r="K1964" s="460">
        <v>0</v>
      </c>
      <c r="L1964" s="459" t="s">
        <v>540</v>
      </c>
      <c r="O1964">
        <v>0</v>
      </c>
      <c r="P1964" t="s">
        <v>10156</v>
      </c>
    </row>
    <row r="1965" spans="1:16" ht="15" x14ac:dyDescent="0.25">
      <c r="A1965">
        <v>412845</v>
      </c>
      <c r="B1965" t="str">
        <f t="shared" si="60"/>
        <v>S-S55 lower bar 2.5m silver</v>
      </c>
      <c r="C1965" s="185">
        <f t="shared" si="61"/>
        <v>0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>
        <v>0</v>
      </c>
      <c r="I1965" s="460">
        <v>0</v>
      </c>
      <c r="J1965" s="460">
        <v>0</v>
      </c>
      <c r="K1965" s="460">
        <v>0</v>
      </c>
      <c r="L1965" s="459" t="s">
        <v>540</v>
      </c>
      <c r="O1965">
        <v>0</v>
      </c>
      <c r="P1965" t="s">
        <v>10157</v>
      </c>
    </row>
    <row r="1966" spans="1:16" ht="15" x14ac:dyDescent="0.25">
      <c r="A1966">
        <v>412846</v>
      </c>
      <c r="B1966" t="str">
        <f t="shared" si="60"/>
        <v>S-S06N lower guide profile 2.5m silver</v>
      </c>
      <c r="C1966" s="185">
        <f t="shared" si="61"/>
        <v>0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>
        <v>0</v>
      </c>
      <c r="I1966" s="460">
        <v>0</v>
      </c>
      <c r="J1966" s="460">
        <v>0</v>
      </c>
      <c r="K1966" s="460">
        <v>0</v>
      </c>
      <c r="L1966" s="459" t="s">
        <v>540</v>
      </c>
      <c r="O1966">
        <v>0</v>
      </c>
      <c r="P1966" t="s">
        <v>10158</v>
      </c>
    </row>
    <row r="1967" spans="1:16" ht="15" x14ac:dyDescent="0.25">
      <c r="A1967">
        <v>412909</v>
      </c>
      <c r="B1967" t="str">
        <f t="shared" si="60"/>
        <v>S-set fitting S90-W1 inox 2,0m</v>
      </c>
      <c r="C1967" s="185">
        <f t="shared" si="61"/>
        <v>209.94140999999999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>
        <v>5780.32</v>
      </c>
      <c r="I1967" s="460">
        <v>236.08161000000001</v>
      </c>
      <c r="J1967" s="460">
        <v>1069.0643</v>
      </c>
      <c r="K1967" s="460">
        <v>100223.29032</v>
      </c>
      <c r="L1967" s="459" t="s">
        <v>537</v>
      </c>
      <c r="O1967">
        <v>209.94140999999999</v>
      </c>
      <c r="P1967" t="s">
        <v>10159</v>
      </c>
    </row>
    <row r="1968" spans="1:16" ht="15" x14ac:dyDescent="0.25">
      <c r="A1968">
        <v>288252</v>
      </c>
      <c r="B1968" t="str">
        <f t="shared" si="60"/>
        <v>SEVROLL 05305 Alfa II mounting bar 16/18mm 2.7m black matt</v>
      </c>
      <c r="C1968" s="185">
        <f t="shared" si="61"/>
        <v>17.666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6554.8824199999999</v>
      </c>
      <c r="L1968" s="459" t="s">
        <v>538</v>
      </c>
      <c r="O1968">
        <v>17.666</v>
      </c>
      <c r="P1968" t="s">
        <v>10160</v>
      </c>
    </row>
    <row r="1969" spans="1:16" ht="15" x14ac:dyDescent="0.25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5" x14ac:dyDescent="0.25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5" x14ac:dyDescent="0.25">
      <c r="A1971">
        <v>288566</v>
      </c>
      <c r="B1971" t="str">
        <f t="shared" si="60"/>
        <v>S-set of fittings S80SC additional</v>
      </c>
      <c r="C1971" s="185">
        <f t="shared" si="61"/>
        <v>0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>
        <v>0</v>
      </c>
      <c r="I1971" s="460">
        <v>0</v>
      </c>
      <c r="J1971" s="460">
        <v>0</v>
      </c>
      <c r="K1971" s="460">
        <v>0</v>
      </c>
      <c r="L1971" s="459" t="s">
        <v>540</v>
      </c>
      <c r="O1971">
        <v>0</v>
      </c>
      <c r="P1971" t="s">
        <v>10161</v>
      </c>
    </row>
    <row r="1972" spans="1:16" ht="15" x14ac:dyDescent="0.25">
      <c r="A1972">
        <v>288579</v>
      </c>
      <c r="B1972" t="str">
        <f t="shared" si="60"/>
        <v>S-set fitting S36</v>
      </c>
      <c r="C1972" s="185">
        <f t="shared" si="61"/>
        <v>14.452579999999999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>
        <v>397.488</v>
      </c>
      <c r="I1972" s="460">
        <v>16.23432</v>
      </c>
      <c r="J1972" s="460">
        <v>73.515000000000001</v>
      </c>
      <c r="K1972" s="460">
        <v>6891.92904</v>
      </c>
      <c r="L1972" s="459" t="s">
        <v>537</v>
      </c>
      <c r="O1972">
        <v>14.452579999999999</v>
      </c>
      <c r="P1972" t="s">
        <v>10162</v>
      </c>
    </row>
    <row r="1973" spans="1:16" ht="15" x14ac:dyDescent="0.25">
      <c r="A1973">
        <v>288675</v>
      </c>
      <c r="B1973" t="str">
        <f t="shared" si="60"/>
        <v>SEVROLL 222522 Linea clothes rail oval 3m silver</v>
      </c>
      <c r="C1973" s="185">
        <f t="shared" si="61"/>
        <v>13.662000000000001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5818.4953400000004</v>
      </c>
      <c r="L1973" s="459" t="s">
        <v>539</v>
      </c>
      <c r="O1973">
        <v>13.662000000000001</v>
      </c>
      <c r="P1973" t="s">
        <v>10163</v>
      </c>
    </row>
    <row r="1974" spans="1:16" ht="15" x14ac:dyDescent="0.25">
      <c r="A1974">
        <v>288676</v>
      </c>
      <c r="B1974" t="str">
        <f t="shared" si="60"/>
        <v>SEVROLL 222829 Linea connecting element corner</v>
      </c>
      <c r="C1974" s="185">
        <f t="shared" si="61"/>
        <v>1.21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518.58248000000003</v>
      </c>
      <c r="L1974" s="459" t="s">
        <v>539</v>
      </c>
      <c r="O1974">
        <v>1.21</v>
      </c>
      <c r="P1974" t="s">
        <v>10164</v>
      </c>
    </row>
    <row r="1975" spans="1:16" ht="15" x14ac:dyDescent="0.25">
      <c r="A1975">
        <v>288677</v>
      </c>
      <c r="B1975" t="str">
        <f t="shared" si="60"/>
        <v>SEVROLL 222828 Linea wall fixing element</v>
      </c>
      <c r="C1975" s="185">
        <f t="shared" si="61"/>
        <v>1.056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445.98079999999999</v>
      </c>
      <c r="L1975" s="459" t="s">
        <v>539</v>
      </c>
      <c r="O1975">
        <v>1.056</v>
      </c>
      <c r="P1975" t="s">
        <v>10165</v>
      </c>
    </row>
    <row r="1976" spans="1:16" ht="15" x14ac:dyDescent="0.25">
      <c r="A1976">
        <v>288678</v>
      </c>
      <c r="B1976" t="str">
        <f t="shared" si="60"/>
        <v>SEVROLL 222835 Linea leg with regulation</v>
      </c>
      <c r="C1976" s="185">
        <f t="shared" si="61"/>
        <v>2.6840000000000002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1140.8814400000001</v>
      </c>
      <c r="L1976" s="459" t="s">
        <v>539</v>
      </c>
      <c r="O1976">
        <v>2.6840000000000002</v>
      </c>
      <c r="P1976" t="s">
        <v>10166</v>
      </c>
    </row>
    <row r="1977" spans="1:16" ht="15" x14ac:dyDescent="0.25">
      <c r="A1977">
        <v>288679</v>
      </c>
      <c r="B1977" t="str">
        <f t="shared" si="60"/>
        <v>SEVROLL 04037 Linea clothes rail round 16mm 3m aluminum silver</v>
      </c>
      <c r="C1977" s="185">
        <f t="shared" si="61"/>
        <v>8.4039999999999999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3764.9086600000001</v>
      </c>
      <c r="L1977" s="459" t="s">
        <v>539</v>
      </c>
      <c r="O1977">
        <v>8.4039999999999999</v>
      </c>
      <c r="P1977" t="s">
        <v>10167</v>
      </c>
    </row>
    <row r="1978" spans="1:16" ht="15" x14ac:dyDescent="0.25">
      <c r="A1978">
        <v>288680</v>
      </c>
      <c r="B1978" t="str">
        <f t="shared" si="60"/>
        <v>SEVROLL 04036 Linea clothes rail round 4m silver</v>
      </c>
      <c r="C1978" s="185">
        <f t="shared" si="61"/>
        <v>0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>
        <v>0</v>
      </c>
      <c r="I1978" s="460">
        <v>0</v>
      </c>
      <c r="J1978" s="460">
        <v>0</v>
      </c>
      <c r="K1978" s="460">
        <v>0</v>
      </c>
      <c r="L1978" s="459" t="s">
        <v>540</v>
      </c>
      <c r="O1978">
        <v>0</v>
      </c>
      <c r="P1978" t="s">
        <v>10168</v>
      </c>
    </row>
    <row r="1979" spans="1:16" ht="15" x14ac:dyDescent="0.25">
      <c r="A1979">
        <v>288681</v>
      </c>
      <c r="B1979" t="str">
        <f t="shared" si="60"/>
        <v>SEVROLL 03422 Linea basic beam 3m silver</v>
      </c>
      <c r="C1979" s="185">
        <f t="shared" si="61"/>
        <v>30.382000000000001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13607.604079999999</v>
      </c>
      <c r="L1979" s="459" t="s">
        <v>539</v>
      </c>
      <c r="O1979">
        <v>30.382000000000001</v>
      </c>
      <c r="P1979" t="s">
        <v>10169</v>
      </c>
    </row>
    <row r="1980" spans="1:16" ht="15" x14ac:dyDescent="0.25">
      <c r="A1980">
        <v>288682</v>
      </c>
      <c r="B1980" t="str">
        <f t="shared" si="60"/>
        <v>SEVROLL 222826 Linea oval rod holder for beam</v>
      </c>
      <c r="C1980" s="185">
        <f t="shared" si="61"/>
        <v>1.3420000000000001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601.55574999999999</v>
      </c>
      <c r="L1980" s="459" t="s">
        <v>539</v>
      </c>
      <c r="O1980">
        <v>1.3420000000000001</v>
      </c>
      <c r="P1980" t="s">
        <v>10170</v>
      </c>
    </row>
    <row r="1981" spans="1:16" ht="15" x14ac:dyDescent="0.25">
      <c r="A1981">
        <v>288683</v>
      </c>
      <c r="B1981" t="str">
        <f t="shared" si="60"/>
        <v>SEVROLL 222827 Linea shelf holder</v>
      </c>
      <c r="C1981" s="185">
        <f t="shared" si="61"/>
        <v>2.4860000000000002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1109.7666300000001</v>
      </c>
      <c r="L1981" s="459" t="s">
        <v>539</v>
      </c>
      <c r="O1981">
        <v>2.4860000000000002</v>
      </c>
      <c r="P1981" t="s">
        <v>10171</v>
      </c>
    </row>
    <row r="1982" spans="1:16" ht="15" x14ac:dyDescent="0.25">
      <c r="A1982">
        <v>288684</v>
      </c>
      <c r="B1982" t="str">
        <f t="shared" si="60"/>
        <v>SEVROLL 222825 Linea shoe shelf holder</v>
      </c>
      <c r="C1982" s="185">
        <f t="shared" si="61"/>
        <v>3.0579999999999998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1369.0576699999999</v>
      </c>
      <c r="L1982" s="459" t="s">
        <v>539</v>
      </c>
      <c r="O1982">
        <v>3.0579999999999998</v>
      </c>
      <c r="P1982" t="s">
        <v>10172</v>
      </c>
    </row>
    <row r="1983" spans="1:16" ht="15" x14ac:dyDescent="0.25">
      <c r="A1983">
        <v>288685</v>
      </c>
      <c r="B1983" t="str">
        <f t="shared" si="60"/>
        <v>SEVROLL 222836 Linea cover for round clothes rail</v>
      </c>
      <c r="C1983" s="185">
        <f t="shared" si="61"/>
        <v>0.308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138.65244999999999</v>
      </c>
      <c r="L1983" s="459" t="s">
        <v>539</v>
      </c>
      <c r="O1983">
        <v>0.308</v>
      </c>
      <c r="P1983" t="s">
        <v>10173</v>
      </c>
    </row>
    <row r="1984" spans="1:16" ht="15" x14ac:dyDescent="0.25">
      <c r="A1984">
        <v>288686</v>
      </c>
      <c r="B1984" t="str">
        <f t="shared" si="60"/>
        <v>SEVROLL 222837 Linea beam cover</v>
      </c>
      <c r="C1984" s="185">
        <f t="shared" si="61"/>
        <v>1.21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554.61022000000003</v>
      </c>
      <c r="L1984" s="459" t="s">
        <v>539</v>
      </c>
      <c r="O1984">
        <v>1.21</v>
      </c>
      <c r="P1984" t="s">
        <v>10174</v>
      </c>
    </row>
    <row r="1985" spans="1:16" ht="15" x14ac:dyDescent="0.25">
      <c r="A1985">
        <v>288687</v>
      </c>
      <c r="B1985" t="str">
        <f t="shared" si="60"/>
        <v>SEVROLL 222841 Linea set of 8 fixing angles</v>
      </c>
      <c r="C1985" s="185">
        <f t="shared" si="61"/>
        <v>17.027999999999999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8027.6565700000001</v>
      </c>
      <c r="L1985" s="459" t="s">
        <v>539</v>
      </c>
      <c r="O1985">
        <v>17.027999999999999</v>
      </c>
      <c r="P1985" t="s">
        <v>10175</v>
      </c>
    </row>
    <row r="1986" spans="1:16" ht="15" x14ac:dyDescent="0.25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5" x14ac:dyDescent="0.25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5" x14ac:dyDescent="0.25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5" x14ac:dyDescent="0.25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5" x14ac:dyDescent="0.25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5" x14ac:dyDescent="0.25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5" x14ac:dyDescent="0.25">
      <c r="A1992">
        <v>390262</v>
      </c>
      <c r="B1992" t="str">
        <f t="shared" si="62"/>
        <v>S-S05-1-upper water profile single 3 m medium</v>
      </c>
      <c r="C1992" s="185">
        <f t="shared" si="63"/>
        <v>0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>
        <v>0</v>
      </c>
      <c r="I1992" s="460">
        <v>0</v>
      </c>
      <c r="J1992" s="460">
        <v>0</v>
      </c>
      <c r="K1992" s="460">
        <v>0</v>
      </c>
      <c r="L1992" s="459" t="s">
        <v>540</v>
      </c>
      <c r="O1992">
        <v>0</v>
      </c>
      <c r="P1992" t="s">
        <v>10176</v>
      </c>
    </row>
    <row r="1993" spans="1:16" ht="15" x14ac:dyDescent="0.25">
      <c r="A1993">
        <v>390266</v>
      </c>
      <c r="B1993" t="str">
        <f t="shared" si="62"/>
        <v>S-S55 upper and middle crossbar 3m silver</v>
      </c>
      <c r="C1993" s="185">
        <f t="shared" si="63"/>
        <v>0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>
        <v>0</v>
      </c>
      <c r="I1993" s="460">
        <v>0</v>
      </c>
      <c r="J1993" s="460">
        <v>0</v>
      </c>
      <c r="K1993" s="460">
        <v>0</v>
      </c>
      <c r="L1993" s="459" t="s">
        <v>540</v>
      </c>
      <c r="O1993">
        <v>0</v>
      </c>
      <c r="P1993" t="s">
        <v>10177</v>
      </c>
    </row>
    <row r="1994" spans="1:16" ht="15" x14ac:dyDescent="0.25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5" x14ac:dyDescent="0.25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5" x14ac:dyDescent="0.25">
      <c r="A1996">
        <v>461425</v>
      </c>
      <c r="B1996" t="str">
        <f t="shared" si="62"/>
        <v>WC Upper fixing clamp T 18 mm (without screws)</v>
      </c>
      <c r="C1996" s="185">
        <f t="shared" si="63"/>
        <v>18.407330000000002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109.75078000000001</v>
      </c>
      <c r="K1996" s="460">
        <v>9413.2169300000005</v>
      </c>
      <c r="L1996" s="459" t="s">
        <v>538</v>
      </c>
      <c r="O1996">
        <v>18.407330000000002</v>
      </c>
      <c r="P1996" t="s">
        <v>10178</v>
      </c>
    </row>
    <row r="1997" spans="1:16" ht="15" x14ac:dyDescent="0.25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5" x14ac:dyDescent="0.25">
      <c r="A1998">
        <v>461427</v>
      </c>
      <c r="B1998" t="str">
        <f t="shared" si="62"/>
        <v>WC Hinge left (screws) H70 18 mm (without screws)</v>
      </c>
      <c r="C1998" s="185">
        <f t="shared" si="63"/>
        <v>21.34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>
        <v>653.13980000000004</v>
      </c>
      <c r="I1998" s="460">
        <v>25.055099999999999</v>
      </c>
      <c r="J1998" s="460">
        <v>116.8086</v>
      </c>
      <c r="K1998" s="460">
        <v>9543.1328099999992</v>
      </c>
      <c r="L1998" s="459" t="s">
        <v>540</v>
      </c>
      <c r="O1998">
        <v>21.34</v>
      </c>
      <c r="P1998" t="s">
        <v>10179</v>
      </c>
    </row>
    <row r="1999" spans="1:16" ht="15" x14ac:dyDescent="0.25">
      <c r="A1999">
        <v>461687</v>
      </c>
      <c r="B1999" t="str">
        <f t="shared" si="62"/>
        <v>SEVROLL 04391 Harmony fittings set for two doors 2700mm, 18 - 45mm, 60 kg</v>
      </c>
      <c r="C1999" s="185">
        <f t="shared" si="63"/>
        <v>987.05200000000002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>
        <v>23191.801090000001</v>
      </c>
      <c r="I1999" s="460">
        <v>1044.8150800000001</v>
      </c>
      <c r="J1999" s="460">
        <v>3531.98792</v>
      </c>
      <c r="K1999" s="460">
        <v>408066.88141999999</v>
      </c>
      <c r="L1999" s="459" t="s">
        <v>539</v>
      </c>
      <c r="O1999">
        <v>987.05200000000002</v>
      </c>
      <c r="P1999" t="s">
        <v>10180</v>
      </c>
    </row>
    <row r="2000" spans="1:16" ht="15" x14ac:dyDescent="0.25">
      <c r="A2000">
        <v>461712</v>
      </c>
      <c r="B2000" t="e">
        <f t="shared" si="62"/>
        <v>#N/A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5" x14ac:dyDescent="0.25">
      <c r="A2001">
        <v>461882</v>
      </c>
      <c r="B2001" t="e">
        <f t="shared" si="62"/>
        <v>#N/A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5" x14ac:dyDescent="0.25">
      <c r="A2002">
        <v>461890</v>
      </c>
      <c r="B2002" t="e">
        <f t="shared" si="62"/>
        <v>#N/A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5" x14ac:dyDescent="0.25">
      <c r="A2003">
        <v>461891</v>
      </c>
      <c r="B2003" t="e">
        <f t="shared" si="62"/>
        <v>#N/A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5" x14ac:dyDescent="0.25">
      <c r="A2004">
        <v>461892</v>
      </c>
      <c r="B2004" t="e">
        <f t="shared" si="62"/>
        <v>#N/A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5" x14ac:dyDescent="0.25">
      <c r="A2005">
        <v>461893</v>
      </c>
      <c r="B2005" t="e">
        <f t="shared" si="62"/>
        <v>#N/A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5" x14ac:dyDescent="0.25">
      <c r="A2006">
        <v>461894</v>
      </c>
      <c r="B2006" t="e">
        <f t="shared" si="62"/>
        <v>#N/A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5" x14ac:dyDescent="0.25">
      <c r="A2007">
        <v>461895</v>
      </c>
      <c r="B2007" t="e">
        <f t="shared" si="62"/>
        <v>#N/A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5" x14ac:dyDescent="0.25">
      <c r="A2008">
        <v>461896</v>
      </c>
      <c r="B2008" t="e">
        <f t="shared" si="62"/>
        <v>#N/A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5" x14ac:dyDescent="0.25">
      <c r="A2009">
        <v>461897</v>
      </c>
      <c r="B2009" t="e">
        <f t="shared" si="62"/>
        <v>#N/A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5" x14ac:dyDescent="0.25">
      <c r="A2010">
        <v>461898</v>
      </c>
      <c r="B2010" t="e">
        <f t="shared" si="62"/>
        <v>#N/A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5" x14ac:dyDescent="0.25">
      <c r="A2011">
        <v>461899</v>
      </c>
      <c r="B2011" t="e">
        <f t="shared" si="62"/>
        <v>#N/A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5" x14ac:dyDescent="0.25">
      <c r="A2012">
        <v>461900</v>
      </c>
      <c r="B2012" t="e">
        <f t="shared" si="62"/>
        <v>#N/A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5" x14ac:dyDescent="0.25">
      <c r="A2013">
        <v>461901</v>
      </c>
      <c r="B2013" t="e">
        <f t="shared" si="62"/>
        <v>#N/A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5" x14ac:dyDescent="0.25">
      <c r="A2014">
        <v>461902</v>
      </c>
      <c r="B2014" t="e">
        <f t="shared" si="62"/>
        <v>#N/A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5" x14ac:dyDescent="0.25">
      <c r="A2015">
        <v>461903</v>
      </c>
      <c r="B2015" t="e">
        <f t="shared" si="62"/>
        <v>#N/A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5" x14ac:dyDescent="0.25">
      <c r="A2016">
        <v>461904</v>
      </c>
      <c r="B2016" t="e">
        <f t="shared" si="62"/>
        <v>#N/A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5" x14ac:dyDescent="0.25">
      <c r="A2017">
        <v>461905</v>
      </c>
      <c r="B2017" t="e">
        <f t="shared" si="62"/>
        <v>#N/A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5" x14ac:dyDescent="0.25">
      <c r="A2018">
        <v>461906</v>
      </c>
      <c r="B2018" t="e">
        <f t="shared" si="62"/>
        <v>#N/A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5" x14ac:dyDescent="0.25">
      <c r="A2019">
        <v>461907</v>
      </c>
      <c r="B2019" t="e">
        <f t="shared" si="62"/>
        <v>#N/A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5" x14ac:dyDescent="0.25">
      <c r="A2020">
        <v>461908</v>
      </c>
      <c r="B2020" t="e">
        <f t="shared" si="62"/>
        <v>#N/A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5" x14ac:dyDescent="0.25">
      <c r="A2021">
        <v>461909</v>
      </c>
      <c r="B2021" t="e">
        <f t="shared" si="62"/>
        <v>#N/A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5" x14ac:dyDescent="0.25">
      <c r="A2022">
        <v>461910</v>
      </c>
      <c r="B2022" t="e">
        <f t="shared" si="62"/>
        <v>#N/A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5" x14ac:dyDescent="0.25">
      <c r="A2023">
        <v>461911</v>
      </c>
      <c r="B2023" t="e">
        <f t="shared" si="62"/>
        <v>#N/A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5" x14ac:dyDescent="0.25">
      <c r="A2024">
        <v>461912</v>
      </c>
      <c r="B2024" t="e">
        <f t="shared" si="62"/>
        <v>#N/A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5" x14ac:dyDescent="0.25">
      <c r="A2025">
        <v>461913</v>
      </c>
      <c r="B2025" t="e">
        <f t="shared" si="62"/>
        <v>#N/A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5" x14ac:dyDescent="0.25">
      <c r="A2026">
        <v>461914</v>
      </c>
      <c r="B2026" t="e">
        <f t="shared" si="62"/>
        <v>#N/A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5" x14ac:dyDescent="0.25">
      <c r="A2027">
        <v>461915</v>
      </c>
      <c r="B2027" t="e">
        <f t="shared" si="62"/>
        <v>#N/A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5" x14ac:dyDescent="0.25">
      <c r="A2028">
        <v>461916</v>
      </c>
      <c r="B2028" t="e">
        <f t="shared" si="62"/>
        <v>#N/A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5" x14ac:dyDescent="0.25">
      <c r="A2029">
        <v>461917</v>
      </c>
      <c r="B2029" t="e">
        <f t="shared" si="62"/>
        <v>#N/A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5" x14ac:dyDescent="0.25">
      <c r="A2030">
        <v>461918</v>
      </c>
      <c r="B2030" t="e">
        <f t="shared" si="62"/>
        <v>#N/A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5" x14ac:dyDescent="0.25">
      <c r="A2031">
        <v>461919</v>
      </c>
      <c r="B2031" t="e">
        <f t="shared" si="62"/>
        <v>#N/A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5" x14ac:dyDescent="0.25">
      <c r="A2032">
        <v>461920</v>
      </c>
      <c r="B2032" t="e">
        <f t="shared" si="62"/>
        <v>#N/A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5" x14ac:dyDescent="0.25">
      <c r="A2033">
        <v>461921</v>
      </c>
      <c r="B2033" t="e">
        <f t="shared" si="62"/>
        <v>#N/A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5" x14ac:dyDescent="0.25">
      <c r="A2034">
        <v>461922</v>
      </c>
      <c r="B2034" t="e">
        <f t="shared" si="62"/>
        <v>#N/A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5" x14ac:dyDescent="0.25">
      <c r="A2035">
        <v>461923</v>
      </c>
      <c r="B2035" t="e">
        <f t="shared" si="62"/>
        <v>#N/A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5" x14ac:dyDescent="0.25">
      <c r="A2036">
        <v>461924</v>
      </c>
      <c r="B2036" t="e">
        <f t="shared" si="62"/>
        <v>#N/A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5" x14ac:dyDescent="0.25">
      <c r="A2037">
        <v>461925</v>
      </c>
      <c r="B2037" t="e">
        <f t="shared" si="62"/>
        <v>#N/A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5" x14ac:dyDescent="0.25">
      <c r="A2038">
        <v>461926</v>
      </c>
      <c r="B2038" t="e">
        <f t="shared" si="62"/>
        <v>#N/A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5" x14ac:dyDescent="0.25">
      <c r="A2039">
        <v>461927</v>
      </c>
      <c r="B2039" t="e">
        <f t="shared" si="62"/>
        <v>#N/A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5" x14ac:dyDescent="0.25">
      <c r="A2040">
        <v>461928</v>
      </c>
      <c r="B2040" t="e">
        <f t="shared" si="62"/>
        <v>#N/A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5" x14ac:dyDescent="0.25">
      <c r="A2041">
        <v>461929</v>
      </c>
      <c r="B2041" t="e">
        <f t="shared" si="62"/>
        <v>#N/A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5" x14ac:dyDescent="0.25">
      <c r="A2042">
        <v>461930</v>
      </c>
      <c r="B2042" t="e">
        <f t="shared" si="62"/>
        <v>#N/A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5" x14ac:dyDescent="0.25">
      <c r="A2043">
        <v>461931</v>
      </c>
      <c r="B2043" t="e">
        <f t="shared" si="62"/>
        <v>#N/A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5" x14ac:dyDescent="0.25">
      <c r="A2044">
        <v>461932</v>
      </c>
      <c r="B2044" t="e">
        <f t="shared" si="62"/>
        <v>#N/A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5" x14ac:dyDescent="0.25">
      <c r="A2045">
        <v>461933</v>
      </c>
      <c r="B2045" t="e">
        <f t="shared" si="62"/>
        <v>#N/A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5" x14ac:dyDescent="0.25">
      <c r="A2046">
        <v>461934</v>
      </c>
      <c r="B2046" t="e">
        <f t="shared" si="62"/>
        <v>#N/A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5" x14ac:dyDescent="0.25">
      <c r="A2047">
        <v>461935</v>
      </c>
      <c r="B2047" t="e">
        <f t="shared" si="62"/>
        <v>#N/A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5" x14ac:dyDescent="0.25">
      <c r="A2048">
        <v>461936</v>
      </c>
      <c r="B2048" t="e">
        <f t="shared" si="62"/>
        <v>#N/A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5" x14ac:dyDescent="0.25">
      <c r="A2049">
        <v>461937</v>
      </c>
      <c r="B2049" t="e">
        <f t="shared" si="62"/>
        <v>#N/A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5" x14ac:dyDescent="0.25">
      <c r="A2050">
        <v>461938</v>
      </c>
      <c r="B2050" t="e">
        <f t="shared" si="62"/>
        <v>#N/A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5" x14ac:dyDescent="0.25">
      <c r="A2051">
        <v>461939</v>
      </c>
      <c r="B2051" t="e">
        <f t="shared" si="62"/>
        <v>#N/A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5" x14ac:dyDescent="0.25">
      <c r="A2052">
        <v>461940</v>
      </c>
      <c r="B2052" t="e">
        <f t="shared" ref="B2052:B2115" si="64">IF($A$2=1,D2052,IF($A$2=2,F2052,IF($A$2=3,G2052,IF($A$2=4,E2052,IF($A$2&gt;4,P2052,"zadat jazyk")))))</f>
        <v>#N/A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5" x14ac:dyDescent="0.25">
      <c r="A2053">
        <v>461941</v>
      </c>
      <c r="B2053" t="e">
        <f t="shared" si="64"/>
        <v>#N/A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5" x14ac:dyDescent="0.25">
      <c r="A2054">
        <v>461942</v>
      </c>
      <c r="B2054" t="e">
        <f t="shared" si="64"/>
        <v>#N/A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5" x14ac:dyDescent="0.25">
      <c r="A2055">
        <v>461943</v>
      </c>
      <c r="B2055" t="e">
        <f t="shared" si="64"/>
        <v>#N/A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5" x14ac:dyDescent="0.25">
      <c r="A2056">
        <v>461944</v>
      </c>
      <c r="B2056" t="e">
        <f t="shared" si="64"/>
        <v>#N/A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5" x14ac:dyDescent="0.25">
      <c r="A2057">
        <v>461945</v>
      </c>
      <c r="B2057" t="e">
        <f t="shared" si="64"/>
        <v>#N/A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5" x14ac:dyDescent="0.25">
      <c r="A2058">
        <v>461946</v>
      </c>
      <c r="B2058" t="e">
        <f t="shared" si="64"/>
        <v>#N/A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5" x14ac:dyDescent="0.25">
      <c r="A2059">
        <v>461947</v>
      </c>
      <c r="B2059" t="e">
        <f t="shared" si="64"/>
        <v>#N/A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5" x14ac:dyDescent="0.25">
      <c r="A2060">
        <v>461948</v>
      </c>
      <c r="B2060" t="e">
        <f t="shared" si="64"/>
        <v>#N/A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5" x14ac:dyDescent="0.25">
      <c r="A2061">
        <v>461949</v>
      </c>
      <c r="B2061" t="e">
        <f t="shared" si="64"/>
        <v>#N/A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5" x14ac:dyDescent="0.25">
      <c r="A2062">
        <v>461950</v>
      </c>
      <c r="B2062" t="e">
        <f t="shared" si="64"/>
        <v>#N/A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5" x14ac:dyDescent="0.25">
      <c r="A2063">
        <v>461951</v>
      </c>
      <c r="B2063" t="e">
        <f t="shared" si="64"/>
        <v>#N/A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5" x14ac:dyDescent="0.25">
      <c r="A2064">
        <v>461952</v>
      </c>
      <c r="B2064" t="e">
        <f t="shared" si="64"/>
        <v>#N/A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5" x14ac:dyDescent="0.25">
      <c r="A2065">
        <v>461953</v>
      </c>
      <c r="B2065" t="e">
        <f t="shared" si="64"/>
        <v>#N/A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5" x14ac:dyDescent="0.25">
      <c r="A2066">
        <v>461954</v>
      </c>
      <c r="B2066" t="e">
        <f t="shared" si="64"/>
        <v>#N/A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5" x14ac:dyDescent="0.25">
      <c r="A2067">
        <v>461955</v>
      </c>
      <c r="B2067" t="e">
        <f t="shared" si="64"/>
        <v>#N/A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5" x14ac:dyDescent="0.25">
      <c r="A2068">
        <v>461956</v>
      </c>
      <c r="B2068" t="e">
        <f t="shared" si="64"/>
        <v>#N/A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5" x14ac:dyDescent="0.25">
      <c r="A2069">
        <v>461957</v>
      </c>
      <c r="B2069" t="e">
        <f t="shared" si="64"/>
        <v>#N/A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5" x14ac:dyDescent="0.25">
      <c r="A2070">
        <v>461958</v>
      </c>
      <c r="B2070" t="e">
        <f t="shared" si="64"/>
        <v>#N/A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5" x14ac:dyDescent="0.25">
      <c r="A2071">
        <v>461959</v>
      </c>
      <c r="B2071" t="e">
        <f t="shared" si="64"/>
        <v>#N/A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5" x14ac:dyDescent="0.25">
      <c r="A2072">
        <v>461960</v>
      </c>
      <c r="B2072" t="e">
        <f t="shared" si="64"/>
        <v>#N/A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5" x14ac:dyDescent="0.25">
      <c r="A2073">
        <v>461961</v>
      </c>
      <c r="B2073" t="e">
        <f t="shared" si="64"/>
        <v>#N/A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5" x14ac:dyDescent="0.25">
      <c r="A2074">
        <v>461962</v>
      </c>
      <c r="B2074" t="e">
        <f t="shared" si="64"/>
        <v>#N/A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5" x14ac:dyDescent="0.25">
      <c r="A2075">
        <v>461963</v>
      </c>
      <c r="B2075" t="e">
        <f t="shared" si="64"/>
        <v>#N/A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5" x14ac:dyDescent="0.25">
      <c r="A2076">
        <v>461964</v>
      </c>
      <c r="B2076" t="e">
        <f t="shared" si="64"/>
        <v>#N/A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5" x14ac:dyDescent="0.25">
      <c r="A2077">
        <v>461965</v>
      </c>
      <c r="B2077" t="e">
        <f t="shared" si="64"/>
        <v>#N/A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5" x14ac:dyDescent="0.25">
      <c r="A2078">
        <v>461966</v>
      </c>
      <c r="B2078" t="e">
        <f t="shared" si="64"/>
        <v>#N/A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5" x14ac:dyDescent="0.25">
      <c r="A2079">
        <v>461967</v>
      </c>
      <c r="B2079" t="e">
        <f t="shared" si="64"/>
        <v>#N/A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5" x14ac:dyDescent="0.25">
      <c r="A2080">
        <v>461968</v>
      </c>
      <c r="B2080" t="e">
        <f t="shared" si="64"/>
        <v>#N/A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5" x14ac:dyDescent="0.25">
      <c r="A2081">
        <v>461969</v>
      </c>
      <c r="B2081" t="e">
        <f t="shared" si="64"/>
        <v>#N/A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5" x14ac:dyDescent="0.25">
      <c r="A2082">
        <v>461970</v>
      </c>
      <c r="B2082" t="e">
        <f t="shared" si="64"/>
        <v>#N/A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5" x14ac:dyDescent="0.25">
      <c r="A2083">
        <v>461971</v>
      </c>
      <c r="B2083" t="e">
        <f t="shared" si="64"/>
        <v>#N/A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5" x14ac:dyDescent="0.25">
      <c r="A2084">
        <v>461972</v>
      </c>
      <c r="B2084" t="e">
        <f t="shared" si="64"/>
        <v>#N/A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5" x14ac:dyDescent="0.25">
      <c r="A2085">
        <v>461973</v>
      </c>
      <c r="B2085" t="e">
        <f t="shared" si="64"/>
        <v>#N/A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5" x14ac:dyDescent="0.25">
      <c r="A2086">
        <v>461974</v>
      </c>
      <c r="B2086" t="e">
        <f t="shared" si="64"/>
        <v>#N/A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5" x14ac:dyDescent="0.25">
      <c r="A2087">
        <v>461975</v>
      </c>
      <c r="B2087" t="e">
        <f t="shared" si="64"/>
        <v>#N/A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5" x14ac:dyDescent="0.25">
      <c r="A2088">
        <v>461976</v>
      </c>
      <c r="B2088" t="e">
        <f t="shared" si="64"/>
        <v>#N/A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5" x14ac:dyDescent="0.25">
      <c r="A2089">
        <v>461977</v>
      </c>
      <c r="B2089" t="e">
        <f t="shared" si="64"/>
        <v>#N/A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5" x14ac:dyDescent="0.25">
      <c r="A2090">
        <v>461978</v>
      </c>
      <c r="B2090" t="e">
        <f t="shared" si="64"/>
        <v>#N/A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5" x14ac:dyDescent="0.25">
      <c r="A2091">
        <v>461979</v>
      </c>
      <c r="B2091" t="e">
        <f t="shared" si="64"/>
        <v>#N/A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5" x14ac:dyDescent="0.25">
      <c r="A2092">
        <v>461980</v>
      </c>
      <c r="B2092" t="e">
        <f t="shared" si="64"/>
        <v>#N/A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5" x14ac:dyDescent="0.25">
      <c r="A2093">
        <v>461981</v>
      </c>
      <c r="B2093" t="e">
        <f t="shared" si="64"/>
        <v>#N/A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5" x14ac:dyDescent="0.25">
      <c r="A2094">
        <v>461982</v>
      </c>
      <c r="B2094" t="e">
        <f t="shared" si="64"/>
        <v>#N/A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5" x14ac:dyDescent="0.25">
      <c r="A2095">
        <v>461983</v>
      </c>
      <c r="B2095" t="e">
        <f t="shared" si="64"/>
        <v>#N/A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5" x14ac:dyDescent="0.25">
      <c r="A2096">
        <v>461984</v>
      </c>
      <c r="B2096" t="e">
        <f t="shared" si="64"/>
        <v>#N/A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5" x14ac:dyDescent="0.25">
      <c r="A2097">
        <v>461985</v>
      </c>
      <c r="B2097" t="e">
        <f t="shared" si="64"/>
        <v>#N/A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5" x14ac:dyDescent="0.25">
      <c r="A2098">
        <v>461986</v>
      </c>
      <c r="B2098" t="e">
        <f t="shared" si="64"/>
        <v>#N/A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5" x14ac:dyDescent="0.25">
      <c r="A2099">
        <v>461987</v>
      </c>
      <c r="B2099" t="e">
        <f t="shared" si="64"/>
        <v>#N/A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5" x14ac:dyDescent="0.25">
      <c r="A2100">
        <v>461988</v>
      </c>
      <c r="B2100" t="e">
        <f t="shared" si="64"/>
        <v>#N/A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5" x14ac:dyDescent="0.25">
      <c r="A2101">
        <v>461989</v>
      </c>
      <c r="B2101" t="e">
        <f t="shared" si="64"/>
        <v>#N/A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5" x14ac:dyDescent="0.25">
      <c r="A2102">
        <v>461990</v>
      </c>
      <c r="B2102" t="e">
        <f t="shared" si="64"/>
        <v>#N/A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5" x14ac:dyDescent="0.25">
      <c r="A2103">
        <v>461991</v>
      </c>
      <c r="B2103" t="e">
        <f t="shared" si="64"/>
        <v>#N/A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5" x14ac:dyDescent="0.25">
      <c r="A2104">
        <v>461992</v>
      </c>
      <c r="B2104" t="e">
        <f t="shared" si="64"/>
        <v>#N/A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5" x14ac:dyDescent="0.25">
      <c r="A2105">
        <v>461993</v>
      </c>
      <c r="B2105" t="e">
        <f t="shared" si="64"/>
        <v>#N/A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5" x14ac:dyDescent="0.25">
      <c r="A2106">
        <v>461994</v>
      </c>
      <c r="B2106" t="e">
        <f t="shared" si="64"/>
        <v>#N/A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5" x14ac:dyDescent="0.25">
      <c r="A2107">
        <v>461995</v>
      </c>
      <c r="B2107" t="e">
        <f t="shared" si="64"/>
        <v>#N/A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5" x14ac:dyDescent="0.25">
      <c r="A2108">
        <v>461996</v>
      </c>
      <c r="B2108" t="e">
        <f t="shared" si="64"/>
        <v>#N/A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5" x14ac:dyDescent="0.25">
      <c r="A2109">
        <v>461997</v>
      </c>
      <c r="B2109" t="e">
        <f t="shared" si="64"/>
        <v>#N/A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5" x14ac:dyDescent="0.25">
      <c r="A2110">
        <v>461998</v>
      </c>
      <c r="B2110" t="e">
        <f t="shared" si="64"/>
        <v>#N/A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5" x14ac:dyDescent="0.25">
      <c r="A2111">
        <v>461999</v>
      </c>
      <c r="B2111" t="e">
        <f t="shared" si="64"/>
        <v>#N/A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5" x14ac:dyDescent="0.25">
      <c r="A2112">
        <v>462000</v>
      </c>
      <c r="B2112" t="e">
        <f t="shared" si="64"/>
        <v>#N/A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5" x14ac:dyDescent="0.25">
      <c r="A2113">
        <v>462001</v>
      </c>
      <c r="B2113" t="e">
        <f t="shared" si="64"/>
        <v>#N/A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5" x14ac:dyDescent="0.25">
      <c r="A2114">
        <v>462002</v>
      </c>
      <c r="B2114" t="e">
        <f t="shared" si="64"/>
        <v>#N/A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5" x14ac:dyDescent="0.25">
      <c r="A2115">
        <v>462003</v>
      </c>
      <c r="B2115" t="e">
        <f t="shared" si="64"/>
        <v>#N/A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5" x14ac:dyDescent="0.25">
      <c r="A2116">
        <v>462004</v>
      </c>
      <c r="B2116" t="e">
        <f t="shared" ref="B2116:B2179" si="66">IF($A$2=1,D2116,IF($A$2=2,F2116,IF($A$2=3,G2116,IF($A$2=4,E2116,IF($A$2&gt;4,P2116,"zadat jazyk")))))</f>
        <v>#N/A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5" x14ac:dyDescent="0.25">
      <c r="A2117">
        <v>462005</v>
      </c>
      <c r="B2117" t="e">
        <f t="shared" si="66"/>
        <v>#N/A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5" x14ac:dyDescent="0.25">
      <c r="A2118">
        <v>462006</v>
      </c>
      <c r="B2118" t="e">
        <f t="shared" si="66"/>
        <v>#N/A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5" x14ac:dyDescent="0.25">
      <c r="A2119">
        <v>462007</v>
      </c>
      <c r="B2119" t="e">
        <f t="shared" si="66"/>
        <v>#N/A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5" x14ac:dyDescent="0.25">
      <c r="A2120">
        <v>462008</v>
      </c>
      <c r="B2120" t="e">
        <f t="shared" si="66"/>
        <v>#N/A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5" x14ac:dyDescent="0.25">
      <c r="A2121">
        <v>462009</v>
      </c>
      <c r="B2121" t="e">
        <f t="shared" si="66"/>
        <v>#N/A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5" x14ac:dyDescent="0.25">
      <c r="A2122">
        <v>462010</v>
      </c>
      <c r="B2122" t="e">
        <f t="shared" si="66"/>
        <v>#N/A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5" x14ac:dyDescent="0.25">
      <c r="A2123">
        <v>462011</v>
      </c>
      <c r="B2123" t="e">
        <f t="shared" si="66"/>
        <v>#N/A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5" x14ac:dyDescent="0.25">
      <c r="A2124">
        <v>462012</v>
      </c>
      <c r="B2124" t="e">
        <f t="shared" si="66"/>
        <v>#N/A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5" x14ac:dyDescent="0.25">
      <c r="A2125">
        <v>462013</v>
      </c>
      <c r="B2125" t="e">
        <f t="shared" si="66"/>
        <v>#N/A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5" x14ac:dyDescent="0.25">
      <c r="A2126">
        <v>462014</v>
      </c>
      <c r="B2126" t="e">
        <f t="shared" si="66"/>
        <v>#N/A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5" x14ac:dyDescent="0.25">
      <c r="A2127">
        <v>462015</v>
      </c>
      <c r="B2127" t="e">
        <f t="shared" si="66"/>
        <v>#N/A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5" x14ac:dyDescent="0.25">
      <c r="A2128">
        <v>462016</v>
      </c>
      <c r="B2128" t="e">
        <f t="shared" si="66"/>
        <v>#N/A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5" x14ac:dyDescent="0.25">
      <c r="A2129">
        <v>462017</v>
      </c>
      <c r="B2129" t="e">
        <f t="shared" si="66"/>
        <v>#N/A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5" x14ac:dyDescent="0.25">
      <c r="A2130">
        <v>462018</v>
      </c>
      <c r="B2130" t="e">
        <f t="shared" si="66"/>
        <v>#N/A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5" x14ac:dyDescent="0.25">
      <c r="A2131">
        <v>462019</v>
      </c>
      <c r="B2131" t="e">
        <f t="shared" si="66"/>
        <v>#N/A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5" x14ac:dyDescent="0.25">
      <c r="A2132">
        <v>462020</v>
      </c>
      <c r="B2132" t="e">
        <f t="shared" si="66"/>
        <v>#N/A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5" x14ac:dyDescent="0.25">
      <c r="A2133">
        <v>462021</v>
      </c>
      <c r="B2133" t="e">
        <f t="shared" si="66"/>
        <v>#N/A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5" x14ac:dyDescent="0.25">
      <c r="A2134">
        <v>462022</v>
      </c>
      <c r="B2134" t="e">
        <f t="shared" si="66"/>
        <v>#N/A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5" x14ac:dyDescent="0.25">
      <c r="A2135">
        <v>462023</v>
      </c>
      <c r="B2135" t="e">
        <f t="shared" si="66"/>
        <v>#N/A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5" x14ac:dyDescent="0.25">
      <c r="A2136">
        <v>462024</v>
      </c>
      <c r="B2136" t="e">
        <f t="shared" si="66"/>
        <v>#N/A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5" x14ac:dyDescent="0.25">
      <c r="A2137">
        <v>462025</v>
      </c>
      <c r="B2137" t="e">
        <f t="shared" si="66"/>
        <v>#N/A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5" x14ac:dyDescent="0.25">
      <c r="A2138">
        <v>462026</v>
      </c>
      <c r="B2138" t="e">
        <f t="shared" si="66"/>
        <v>#N/A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5" x14ac:dyDescent="0.25">
      <c r="A2139">
        <v>256367</v>
      </c>
      <c r="B2139" t="str">
        <f t="shared" si="66"/>
        <v>S-S06NN bottom profile 2.5m silver anodized</v>
      </c>
      <c r="C2139" s="185">
        <f t="shared" si="67"/>
        <v>0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>
        <v>0</v>
      </c>
      <c r="I2139" s="460">
        <v>0</v>
      </c>
      <c r="J2139" s="460">
        <v>0</v>
      </c>
      <c r="K2139" s="460">
        <v>0</v>
      </c>
      <c r="L2139" s="459" t="s">
        <v>540</v>
      </c>
      <c r="O2139">
        <v>0</v>
      </c>
      <c r="P2139" t="s">
        <v>10181</v>
      </c>
    </row>
    <row r="2140" spans="1:16" ht="15" x14ac:dyDescent="0.25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5" x14ac:dyDescent="0.25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5" x14ac:dyDescent="0.25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5" x14ac:dyDescent="0.25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5" x14ac:dyDescent="0.25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5" x14ac:dyDescent="0.25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5" x14ac:dyDescent="0.25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5" x14ac:dyDescent="0.25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5" x14ac:dyDescent="0.25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5" x14ac:dyDescent="0.25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5" x14ac:dyDescent="0.25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5" x14ac:dyDescent="0.25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5" x14ac:dyDescent="0.25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5" x14ac:dyDescent="0.25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5" x14ac:dyDescent="0.25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5" x14ac:dyDescent="0.25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5" x14ac:dyDescent="0.25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5" x14ac:dyDescent="0.25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5" x14ac:dyDescent="0.25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5" x14ac:dyDescent="0.25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5" x14ac:dyDescent="0.25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5" x14ac:dyDescent="0.25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5" x14ac:dyDescent="0.25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5" x14ac:dyDescent="0.25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5" x14ac:dyDescent="0.25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5" x14ac:dyDescent="0.25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5" x14ac:dyDescent="0.25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5" x14ac:dyDescent="0.25">
      <c r="A2167">
        <v>375036</v>
      </c>
      <c r="B2167" t="str">
        <f t="shared" si="66"/>
        <v>S-profile S13B 2,7m silver elox</v>
      </c>
      <c r="C2167" s="185">
        <f t="shared" si="67"/>
        <v>10.962210000000001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>
        <v>301.84699999999998</v>
      </c>
      <c r="I2167" s="460">
        <v>12.32812</v>
      </c>
      <c r="J2167" s="460">
        <v>55.826300000000003</v>
      </c>
      <c r="K2167" s="460">
        <v>5233.6374999999998</v>
      </c>
      <c r="L2167" s="459" t="s">
        <v>537</v>
      </c>
      <c r="O2167">
        <v>10.962210000000001</v>
      </c>
      <c r="P2167" t="s">
        <v>10182</v>
      </c>
    </row>
    <row r="2168" spans="1:16" ht="15" x14ac:dyDescent="0.25">
      <c r="A2168">
        <v>375038</v>
      </c>
      <c r="B2168" t="str">
        <f t="shared" si="66"/>
        <v>S-set fitting SPS PV</v>
      </c>
      <c r="C2168" s="185">
        <f t="shared" si="67"/>
        <v>14.8605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>
        <v>409.13600000000002</v>
      </c>
      <c r="I2168" s="460">
        <v>16.710049999999999</v>
      </c>
      <c r="J2168" s="460">
        <v>75.669280000000001</v>
      </c>
      <c r="K2168" s="460">
        <v>7093.8903200000004</v>
      </c>
      <c r="L2168" s="459" t="s">
        <v>537</v>
      </c>
      <c r="O2168">
        <v>14.8605</v>
      </c>
      <c r="P2168" t="s">
        <v>10183</v>
      </c>
    </row>
    <row r="2169" spans="1:16" ht="15" x14ac:dyDescent="0.25">
      <c r="A2169">
        <v>375040</v>
      </c>
      <c r="B2169" t="str">
        <f t="shared" si="66"/>
        <v>S-set fitting SPS ZV</v>
      </c>
      <c r="C2169" s="185">
        <f t="shared" si="67"/>
        <v>29.662749999999999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>
        <v>816.81600000000003</v>
      </c>
      <c r="I2169" s="460">
        <v>33.360639999999997</v>
      </c>
      <c r="J2169" s="460">
        <v>151.06929</v>
      </c>
      <c r="K2169" s="460">
        <v>14162.53549</v>
      </c>
      <c r="L2169" s="459" t="s">
        <v>537</v>
      </c>
      <c r="O2169">
        <v>29.662749999999999</v>
      </c>
      <c r="P2169" t="s">
        <v>10184</v>
      </c>
    </row>
    <row r="2170" spans="1:16" ht="15" x14ac:dyDescent="0.25">
      <c r="A2170">
        <v>375041</v>
      </c>
      <c r="B2170" t="str">
        <f t="shared" si="66"/>
        <v>S-guide rail SPS for slanted doors 3m silver</v>
      </c>
      <c r="C2170" s="185">
        <f t="shared" si="67"/>
        <v>0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>
        <v>0</v>
      </c>
      <c r="I2170" s="460">
        <v>0</v>
      </c>
      <c r="J2170" s="460">
        <v>0</v>
      </c>
      <c r="K2170" s="460">
        <v>0</v>
      </c>
      <c r="L2170" s="459" t="s">
        <v>540</v>
      </c>
      <c r="O2170">
        <v>0</v>
      </c>
      <c r="P2170" t="s">
        <v>10185</v>
      </c>
    </row>
    <row r="2171" spans="1:16" ht="15" x14ac:dyDescent="0.25">
      <c r="A2171">
        <v>375042</v>
      </c>
      <c r="B2171" t="str">
        <f t="shared" si="66"/>
        <v>S-S06N-lower guide profile 4.5m silver</v>
      </c>
      <c r="C2171" s="185">
        <f t="shared" si="67"/>
        <v>0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>
        <v>0</v>
      </c>
      <c r="I2171" s="460">
        <v>0</v>
      </c>
      <c r="J2171" s="460">
        <v>0</v>
      </c>
      <c r="K2171" s="460">
        <v>0</v>
      </c>
      <c r="L2171" s="459" t="s">
        <v>540</v>
      </c>
      <c r="O2171">
        <v>0</v>
      </c>
      <c r="P2171" t="s">
        <v>10186</v>
      </c>
    </row>
    <row r="2172" spans="1:16" ht="15" x14ac:dyDescent="0.25">
      <c r="A2172">
        <v>375047</v>
      </c>
      <c r="B2172" t="str">
        <f t="shared" si="66"/>
        <v>S-S05-upper guide profile 5m silver</v>
      </c>
      <c r="C2172" s="185">
        <f t="shared" si="67"/>
        <v>0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>
        <v>0</v>
      </c>
      <c r="I2172" s="460">
        <v>0</v>
      </c>
      <c r="J2172" s="460">
        <v>0</v>
      </c>
      <c r="K2172" s="460">
        <v>0</v>
      </c>
      <c r="L2172" s="459" t="s">
        <v>540</v>
      </c>
      <c r="O2172">
        <v>0</v>
      </c>
      <c r="P2172" t="s">
        <v>10187</v>
      </c>
    </row>
    <row r="2173" spans="1:16" ht="15" x14ac:dyDescent="0.25">
      <c r="A2173">
        <v>375048</v>
      </c>
      <c r="B2173" t="str">
        <f t="shared" si="66"/>
        <v>S-Flast top brush without lepidla 4,8x6mm grey</v>
      </c>
      <c r="C2173" s="185">
        <f t="shared" si="67"/>
        <v>0.29137999999999997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>
        <v>8.7360000000000007</v>
      </c>
      <c r="I2173" s="460">
        <v>0.35679</v>
      </c>
      <c r="J2173" s="460">
        <v>1.61571</v>
      </c>
      <c r="K2173" s="460">
        <v>151.47095999999999</v>
      </c>
      <c r="L2173" s="459" t="s">
        <v>537</v>
      </c>
      <c r="O2173">
        <v>0.29137999999999997</v>
      </c>
      <c r="P2173" t="s">
        <v>10188</v>
      </c>
    </row>
    <row r="2174" spans="1:16" ht="15" x14ac:dyDescent="0.25">
      <c r="A2174">
        <v>350696</v>
      </c>
      <c r="B2174" t="str">
        <f t="shared" si="66"/>
        <v>SEVROLL 214-820 U profile steel 6m silver</v>
      </c>
      <c r="C2174" s="185">
        <f t="shared" si="67"/>
        <v>43.802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>
        <v>1373.59816</v>
      </c>
      <c r="I2174" s="460">
        <v>51.811</v>
      </c>
      <c r="J2174" s="460">
        <v>176.7646</v>
      </c>
      <c r="K2174" s="460">
        <v>20064.732769999999</v>
      </c>
      <c r="L2174" s="459" t="s">
        <v>539</v>
      </c>
      <c r="O2174">
        <v>43.802</v>
      </c>
      <c r="P2174" t="s">
        <v>10189</v>
      </c>
    </row>
    <row r="2175" spans="1:16" ht="15" x14ac:dyDescent="0.25">
      <c r="A2175">
        <v>351137</v>
      </c>
      <c r="B2175" t="str">
        <f t="shared" si="66"/>
        <v>sliding interior fitting 01499/2AM/27/1900/10 80kg</v>
      </c>
      <c r="C2175" s="185">
        <f t="shared" si="67"/>
        <v>81.6648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>
        <v>2348.6407599999998</v>
      </c>
      <c r="I2175" s="460">
        <v>94.644049999999993</v>
      </c>
      <c r="J2175" s="460">
        <v>429.26961</v>
      </c>
      <c r="K2175" s="460">
        <v>41299.683080000003</v>
      </c>
      <c r="L2175" s="459" t="s">
        <v>539</v>
      </c>
      <c r="O2175">
        <v>81.6648</v>
      </c>
      <c r="P2175" t="s">
        <v>10190</v>
      </c>
    </row>
    <row r="2176" spans="1:16" ht="15" x14ac:dyDescent="0.25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5" x14ac:dyDescent="0.25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5" x14ac:dyDescent="0.25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5" x14ac:dyDescent="0.25">
      <c r="A2179">
        <v>88052</v>
      </c>
      <c r="B2179" t="str">
        <f t="shared" si="66"/>
        <v>Plug-in brush 6.7x7mm gray</v>
      </c>
      <c r="C2179" s="185">
        <f t="shared" si="67"/>
        <v>0.31002000000000002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>
        <v>9.7034900000000004</v>
      </c>
      <c r="I2179" s="460">
        <v>0.37691999999999998</v>
      </c>
      <c r="J2179" s="460">
        <v>1.6185099999999999</v>
      </c>
      <c r="K2179" s="460">
        <v>162.70549</v>
      </c>
      <c r="L2179" s="459" t="s">
        <v>539</v>
      </c>
      <c r="O2179">
        <v>0.31002000000000002</v>
      </c>
      <c r="P2179" t="s">
        <v>10191</v>
      </c>
    </row>
    <row r="2180" spans="1:16" ht="15" x14ac:dyDescent="0.25">
      <c r="A2180">
        <v>86275</v>
      </c>
      <c r="B2180" t="str">
        <f t="shared" ref="B2180:B2243" si="68">IF($A$2=1,D2180,IF($A$2=2,F2180,IF($A$2=3,G2180,IF($A$2=4,E2180,IF($A$2&gt;4,P2180,"zadat jazyk")))))</f>
        <v>S-set fitting S65</v>
      </c>
      <c r="C2180" s="185">
        <f t="shared" ref="C2180:C2243" si="69">IF($A$2=1,H2180,IF($A$2=2,I2180,IF($A$2=3,J2180,IF($A$2=4,K2180,IF($A$2&gt;4,O2180,"zadat jazyk")))))</f>
        <v>10.83942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298.48</v>
      </c>
      <c r="I2180" s="460">
        <v>12.19061</v>
      </c>
      <c r="J2180" s="460">
        <v>55.203560000000003</v>
      </c>
      <c r="K2180" s="460">
        <v>5175.2580600000001</v>
      </c>
      <c r="L2180" s="459" t="s">
        <v>537</v>
      </c>
      <c r="O2180">
        <v>10.83942</v>
      </c>
      <c r="P2180" t="s">
        <v>10192</v>
      </c>
    </row>
    <row r="2181" spans="1:16" ht="15" x14ac:dyDescent="0.25">
      <c r="A2181">
        <v>86282</v>
      </c>
      <c r="B2181" t="str">
        <f t="shared" si="68"/>
        <v>S-S05 top guide profile 3,5m silver</v>
      </c>
      <c r="C2181" s="185">
        <f t="shared" si="69"/>
        <v>0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>
        <v>0</v>
      </c>
      <c r="I2181" s="460">
        <v>0</v>
      </c>
      <c r="J2181" s="460">
        <v>0</v>
      </c>
      <c r="K2181" s="460">
        <v>0</v>
      </c>
      <c r="L2181" s="459" t="s">
        <v>537</v>
      </c>
      <c r="O2181">
        <v>0</v>
      </c>
      <c r="P2181" t="s">
        <v>10193</v>
      </c>
    </row>
    <row r="2182" spans="1:16" ht="15" x14ac:dyDescent="0.25">
      <c r="A2182">
        <v>86283</v>
      </c>
      <c r="B2182" t="str">
        <f t="shared" si="68"/>
        <v>S-S05 top vod profile 4m silver</v>
      </c>
      <c r="C2182" s="185">
        <f t="shared" si="69"/>
        <v>0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>
        <v>1642.3679999999999</v>
      </c>
      <c r="I2182" s="460">
        <v>67.078100000000006</v>
      </c>
      <c r="J2182" s="460">
        <v>303.75429000000003</v>
      </c>
      <c r="K2182" s="460">
        <v>28476.541939999999</v>
      </c>
      <c r="L2182" s="459" t="s">
        <v>537</v>
      </c>
      <c r="O2182">
        <v>0</v>
      </c>
      <c r="P2182" t="s">
        <v>10194</v>
      </c>
    </row>
    <row r="2183" spans="1:16" ht="15" x14ac:dyDescent="0.25">
      <c r="A2183">
        <v>86286</v>
      </c>
      <c r="B2183" t="str">
        <f t="shared" si="68"/>
        <v>S-S06 lower aluminum guide profile 3m</v>
      </c>
      <c r="C2183" s="185">
        <f t="shared" si="69"/>
        <v>0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>
        <v>0</v>
      </c>
      <c r="I2183" s="460">
        <v>0</v>
      </c>
      <c r="J2183" s="460">
        <v>0</v>
      </c>
      <c r="K2183" s="460">
        <v>0</v>
      </c>
      <c r="L2183" s="459" t="s">
        <v>540</v>
      </c>
      <c r="O2183">
        <v>0</v>
      </c>
      <c r="P2183" t="s">
        <v>10195</v>
      </c>
    </row>
    <row r="2184" spans="1:16" ht="15" x14ac:dyDescent="0.25">
      <c r="A2184">
        <v>87350</v>
      </c>
      <c r="B2184" t="str">
        <f t="shared" si="68"/>
        <v>sliding interior fitting 1390 40kg</v>
      </c>
      <c r="C2184" s="185">
        <f t="shared" si="69"/>
        <v>17.375399999999999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499.70823000000001</v>
      </c>
      <c r="I2184" s="460">
        <v>20.13693</v>
      </c>
      <c r="J2184" s="460">
        <v>91.333479999999994</v>
      </c>
      <c r="K2184" s="460">
        <v>8787.1213800000005</v>
      </c>
      <c r="L2184" s="459" t="s">
        <v>538</v>
      </c>
      <c r="O2184">
        <v>17.375399999999999</v>
      </c>
      <c r="P2184" t="s">
        <v>10196</v>
      </c>
    </row>
    <row r="2185" spans="1:16" ht="15" x14ac:dyDescent="0.25">
      <c r="A2185">
        <v>87351</v>
      </c>
      <c r="B2185" t="str">
        <f t="shared" si="68"/>
        <v>sliding interior fitting 1391/120 40kg</v>
      </c>
      <c r="C2185" s="185">
        <f t="shared" si="69"/>
        <v>32.713799999999999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37.9131</v>
      </c>
      <c r="J2185" s="460">
        <v>171.95952</v>
      </c>
      <c r="K2185" s="460">
        <v>15909.001630000001</v>
      </c>
      <c r="L2185" s="459" t="s">
        <v>539</v>
      </c>
      <c r="O2185">
        <v>32.713799999999999</v>
      </c>
      <c r="P2185" t="s">
        <v>10197</v>
      </c>
    </row>
    <row r="2186" spans="1:16" ht="15" x14ac:dyDescent="0.25">
      <c r="A2186">
        <v>87352</v>
      </c>
      <c r="B2186" t="str">
        <f t="shared" si="68"/>
        <v>sliding interior fitting 1391/155 40kg</v>
      </c>
      <c r="C2186" s="185">
        <f t="shared" si="69"/>
        <v>37.455599999999997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43.408549999999998</v>
      </c>
      <c r="J2186" s="460">
        <v>196.88471000000001</v>
      </c>
      <c r="K2186" s="460">
        <v>18188.088299999999</v>
      </c>
      <c r="L2186" s="459" t="s">
        <v>695</v>
      </c>
      <c r="O2186">
        <v>37.455599999999997</v>
      </c>
      <c r="P2186" t="s">
        <v>10198</v>
      </c>
    </row>
    <row r="2187" spans="1:16" ht="15" x14ac:dyDescent="0.25">
      <c r="A2187">
        <v>87353</v>
      </c>
      <c r="B2187" t="str">
        <f t="shared" si="68"/>
        <v>sliding interior fitting 1391/190 40kg</v>
      </c>
      <c r="C2187" s="185">
        <f t="shared" si="69"/>
        <v>42.071399999999997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>
        <v>20144.321779999998</v>
      </c>
      <c r="L2187" s="459" t="s">
        <v>695</v>
      </c>
      <c r="O2187">
        <v>42.071399999999997</v>
      </c>
      <c r="P2187" t="s">
        <v>10199</v>
      </c>
    </row>
    <row r="2188" spans="1:16" ht="15" x14ac:dyDescent="0.25">
      <c r="A2188">
        <v>87354</v>
      </c>
      <c r="B2188" t="str">
        <f t="shared" si="68"/>
        <v>sliding interior fitting 1391/230 40kg</v>
      </c>
      <c r="C2188" s="185">
        <f t="shared" si="69"/>
        <v>47.468400000000003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>
        <v>22742.013299999999</v>
      </c>
      <c r="L2188" s="459" t="s">
        <v>695</v>
      </c>
      <c r="O2188">
        <v>47.468400000000003</v>
      </c>
      <c r="P2188" t="s">
        <v>10200</v>
      </c>
    </row>
    <row r="2189" spans="1:16" ht="15" x14ac:dyDescent="0.25">
      <c r="A2189">
        <v>87355</v>
      </c>
      <c r="B2189" t="str">
        <f t="shared" si="68"/>
        <v>sliding interior fitting 1391/280 40kg</v>
      </c>
      <c r="C2189" s="185">
        <f t="shared" si="69"/>
        <v>53.8461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>
        <v>24999.859680000001</v>
      </c>
      <c r="L2189" s="459" t="s">
        <v>538</v>
      </c>
      <c r="O2189">
        <v>53.8461</v>
      </c>
      <c r="P2189" t="s">
        <v>10201</v>
      </c>
    </row>
    <row r="2190" spans="1:16" ht="15" x14ac:dyDescent="0.25">
      <c r="A2190">
        <v>87356</v>
      </c>
      <c r="B2190" t="str">
        <f t="shared" si="68"/>
        <v>sliding interior fitting 1391/330 40kg</v>
      </c>
      <c r="C2190" s="185">
        <f t="shared" si="69"/>
        <v>60.4191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>
        <v>27895.97783</v>
      </c>
      <c r="L2190" s="459" t="s">
        <v>539</v>
      </c>
      <c r="O2190">
        <v>60.4191</v>
      </c>
      <c r="P2190" t="s">
        <v>10202</v>
      </c>
    </row>
    <row r="2191" spans="1:16" ht="15" x14ac:dyDescent="0.25">
      <c r="A2191">
        <v>220613</v>
      </c>
      <c r="B2191" t="str">
        <f t="shared" si="68"/>
        <v>SEVROLL 214-866 U profile steel 2m silver</v>
      </c>
      <c r="C2191" s="185">
        <f t="shared" si="69"/>
        <v>14.3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>
        <v>448.43736999999999</v>
      </c>
      <c r="I2191" s="460">
        <v>16.91469</v>
      </c>
      <c r="J2191" s="460">
        <v>57.708179999999999</v>
      </c>
      <c r="K2191" s="460">
        <v>6550.51548</v>
      </c>
      <c r="L2191" s="459" t="s">
        <v>539</v>
      </c>
      <c r="O2191">
        <v>14.3</v>
      </c>
      <c r="P2191" t="s">
        <v>10203</v>
      </c>
    </row>
    <row r="2192" spans="1:16" ht="15" x14ac:dyDescent="0.25">
      <c r="A2192">
        <v>220614</v>
      </c>
      <c r="B2192" t="e">
        <f t="shared" si="68"/>
        <v>#N/A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5" x14ac:dyDescent="0.25">
      <c r="A2193">
        <v>220615</v>
      </c>
      <c r="B2193" t="e">
        <f t="shared" si="68"/>
        <v>#N/A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5" x14ac:dyDescent="0.25">
      <c r="A2194">
        <v>220616</v>
      </c>
      <c r="B2194" t="str">
        <f t="shared" si="68"/>
        <v>SEVROLL 134-126 center hinge spring silver</v>
      </c>
      <c r="C2194" s="185">
        <f t="shared" si="69"/>
        <v>2.992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1300.0254199999999</v>
      </c>
      <c r="L2194" s="459" t="s">
        <v>539</v>
      </c>
      <c r="O2194">
        <v>2.992</v>
      </c>
      <c r="P2194" t="s">
        <v>10204</v>
      </c>
    </row>
    <row r="2195" spans="1:16" ht="15" x14ac:dyDescent="0.25">
      <c r="A2195">
        <v>220617</v>
      </c>
      <c r="B2195" t="e">
        <f t="shared" si="68"/>
        <v>#N/A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5" x14ac:dyDescent="0.25">
      <c r="A2196">
        <v>221955</v>
      </c>
      <c r="B2196" t="str">
        <f t="shared" si="68"/>
        <v>S-Softclose S60/S60N - sheet</v>
      </c>
      <c r="C2196" s="185">
        <f t="shared" si="69"/>
        <v>0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>
        <v>0</v>
      </c>
      <c r="I2196" s="460">
        <v>0</v>
      </c>
      <c r="J2196" s="460">
        <v>0</v>
      </c>
      <c r="K2196" s="460">
        <v>0</v>
      </c>
      <c r="L2196" s="459" t="s">
        <v>540</v>
      </c>
      <c r="O2196">
        <v>0</v>
      </c>
      <c r="P2196" t="s">
        <v>10205</v>
      </c>
    </row>
    <row r="2197" spans="1:16" ht="15" x14ac:dyDescent="0.25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5" x14ac:dyDescent="0.25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5" x14ac:dyDescent="0.25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5" x14ac:dyDescent="0.25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5" x14ac:dyDescent="0.25">
      <c r="A2201">
        <v>251671</v>
      </c>
      <c r="B2201" t="str">
        <f t="shared" si="68"/>
        <v>S-set fitting S80SC with silencer</v>
      </c>
      <c r="C2201" s="185">
        <f t="shared" si="69"/>
        <v>58.567889999999998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>
        <v>1613.248</v>
      </c>
      <c r="I2201" s="460">
        <v>65.888769999999994</v>
      </c>
      <c r="J2201" s="460">
        <v>298.36856</v>
      </c>
      <c r="K2201" s="460">
        <v>27971.638719999999</v>
      </c>
      <c r="L2201" s="459" t="s">
        <v>537</v>
      </c>
      <c r="O2201">
        <v>58.567889999999998</v>
      </c>
      <c r="P2201" t="s">
        <v>10206</v>
      </c>
    </row>
    <row r="2202" spans="1:16" ht="15" x14ac:dyDescent="0.25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5" x14ac:dyDescent="0.25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5" x14ac:dyDescent="0.25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5" x14ac:dyDescent="0.25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5" x14ac:dyDescent="0.25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5" x14ac:dyDescent="0.25">
      <c r="A2207">
        <v>252424</v>
      </c>
      <c r="B2207" t="str">
        <f t="shared" si="68"/>
        <v>SEVROLL 20179 profile cover Single + positioner</v>
      </c>
      <c r="C2207" s="185">
        <f t="shared" si="69"/>
        <v>24.045999999999999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10460.66942</v>
      </c>
      <c r="L2207" s="459" t="s">
        <v>539</v>
      </c>
      <c r="O2207">
        <v>24.045999999999999</v>
      </c>
      <c r="P2207" t="s">
        <v>10207</v>
      </c>
    </row>
    <row r="2208" spans="1:16" ht="15" x14ac:dyDescent="0.25">
      <c r="A2208">
        <v>86201</v>
      </c>
      <c r="B2208" t="str">
        <f t="shared" si="68"/>
        <v>S-profile S11 silver elox 2,7m</v>
      </c>
      <c r="C2208" s="185">
        <f t="shared" si="69"/>
        <v>25.860050000000001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>
        <v>722.17600000000004</v>
      </c>
      <c r="I2208" s="460">
        <v>29.495329999999999</v>
      </c>
      <c r="J2208" s="460">
        <v>133.56572</v>
      </c>
      <c r="K2208" s="460">
        <v>12521.6</v>
      </c>
      <c r="L2208" s="459" t="s">
        <v>537</v>
      </c>
      <c r="O2208">
        <v>25.860050000000001</v>
      </c>
      <c r="P2208" t="s">
        <v>10208</v>
      </c>
    </row>
    <row r="2209" spans="1:16" ht="15" x14ac:dyDescent="0.25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5" x14ac:dyDescent="0.25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5" x14ac:dyDescent="0.25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5" x14ac:dyDescent="0.25">
      <c r="A2212">
        <v>248238</v>
      </c>
      <c r="B2212" t="str">
        <f t="shared" si="68"/>
        <v>WC Closer with occupied/free indicator 12-18 mm</v>
      </c>
      <c r="C2212" s="185">
        <f t="shared" si="69"/>
        <v>26.4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144.50549000000001</v>
      </c>
      <c r="K2212" s="460">
        <v>12345.20227</v>
      </c>
      <c r="L2212" s="459" t="s">
        <v>538</v>
      </c>
      <c r="O2212">
        <v>26.4</v>
      </c>
      <c r="P2212" t="s">
        <v>10209</v>
      </c>
    </row>
    <row r="2213" spans="1:16" ht="15" x14ac:dyDescent="0.25">
      <c r="A2213">
        <v>248239</v>
      </c>
      <c r="B2213" t="str">
        <f t="shared" si="68"/>
        <v>WC Closer with occupied/free indicator, for offset hinge, for laminate 12 mm</v>
      </c>
      <c r="C2213" s="185">
        <f t="shared" si="69"/>
        <v>30.03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>
        <v>919.10910000000001</v>
      </c>
      <c r="I2213" s="460">
        <v>35.257950000000001</v>
      </c>
      <c r="J2213" s="460">
        <v>164.37499</v>
      </c>
      <c r="K2213" s="460">
        <v>14042.66777</v>
      </c>
      <c r="L2213" s="459" t="s">
        <v>538</v>
      </c>
      <c r="O2213">
        <v>30.03</v>
      </c>
      <c r="P2213" t="s">
        <v>10210</v>
      </c>
    </row>
    <row r="2214" spans="1:16" ht="15" x14ac:dyDescent="0.25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5" x14ac:dyDescent="0.25">
      <c r="A2215">
        <v>248243</v>
      </c>
      <c r="B2215" t="str">
        <f t="shared" si="68"/>
        <v>WC Door stop</v>
      </c>
      <c r="C2215" s="185">
        <f t="shared" si="69"/>
        <v>3.74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20.471620000000001</v>
      </c>
      <c r="K2215" s="460">
        <v>1748.9036599999999</v>
      </c>
      <c r="L2215" s="459" t="s">
        <v>538</v>
      </c>
      <c r="O2215">
        <v>3.74</v>
      </c>
      <c r="P2215" t="s">
        <v>10211</v>
      </c>
    </row>
    <row r="2216" spans="1:16" ht="15" x14ac:dyDescent="0.25">
      <c r="A2216">
        <v>248242</v>
      </c>
      <c r="B2216" t="str">
        <f t="shared" si="68"/>
        <v>WC Door handle H38</v>
      </c>
      <c r="C2216" s="185">
        <f t="shared" si="69"/>
        <v>20.9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114.40018000000001</v>
      </c>
      <c r="K2216" s="460">
        <v>9773.2851300000002</v>
      </c>
      <c r="L2216" s="459" t="s">
        <v>538</v>
      </c>
      <c r="O2216">
        <v>20.9</v>
      </c>
      <c r="P2216" t="s">
        <v>10212</v>
      </c>
    </row>
    <row r="2217" spans="1:16" ht="15" x14ac:dyDescent="0.25">
      <c r="A2217">
        <v>248244</v>
      </c>
      <c r="B2217" t="str">
        <f t="shared" si="68"/>
        <v>WC bracket (attached to the wall)</v>
      </c>
      <c r="C2217" s="185">
        <f t="shared" si="69"/>
        <v>4.4000000000000004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24.084240000000001</v>
      </c>
      <c r="K2217" s="460">
        <v>2057.5337199999999</v>
      </c>
      <c r="L2217" s="459" t="s">
        <v>538</v>
      </c>
      <c r="O2217">
        <v>4.4000000000000004</v>
      </c>
      <c r="P2217" t="s">
        <v>10213</v>
      </c>
    </row>
    <row r="2218" spans="1:16" ht="15" x14ac:dyDescent="0.25">
      <c r="A2218">
        <v>248249</v>
      </c>
      <c r="B2218" t="str">
        <f t="shared" si="68"/>
        <v>WC Hinge left (screws) H70 12 mm</v>
      </c>
      <c r="C2218" s="185">
        <f t="shared" si="69"/>
        <v>20.9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116.8086</v>
      </c>
      <c r="K2218" s="460">
        <v>9979.0385000000006</v>
      </c>
      <c r="L2218" s="459" t="s">
        <v>538</v>
      </c>
      <c r="O2218">
        <v>20.9</v>
      </c>
      <c r="P2218" t="s">
        <v>10214</v>
      </c>
    </row>
    <row r="2219" spans="1:16" ht="15" x14ac:dyDescent="0.25">
      <c r="A2219">
        <v>248250</v>
      </c>
      <c r="B2219" t="str">
        <f t="shared" si="68"/>
        <v>WC Hinge right (screws) H70 12 mm</v>
      </c>
      <c r="C2219" s="185">
        <f t="shared" si="69"/>
        <v>20.9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116.8086</v>
      </c>
      <c r="K2219" s="460">
        <v>9979.0385000000006</v>
      </c>
      <c r="L2219" s="459" t="s">
        <v>538</v>
      </c>
      <c r="O2219">
        <v>20.9</v>
      </c>
      <c r="P2219" t="s">
        <v>10215</v>
      </c>
    </row>
    <row r="2220" spans="1:16" ht="15" x14ac:dyDescent="0.25">
      <c r="A2220">
        <v>248251</v>
      </c>
      <c r="B2220" t="str">
        <f t="shared" si="68"/>
        <v>WC Hinge left (screws) SH70 12 mm</v>
      </c>
      <c r="C2220" s="185">
        <f t="shared" si="69"/>
        <v>21.34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116.8086</v>
      </c>
      <c r="K2220" s="460">
        <v>9979.0385000000006</v>
      </c>
      <c r="L2220" s="459" t="s">
        <v>538</v>
      </c>
      <c r="O2220">
        <v>21.34</v>
      </c>
      <c r="P2220" t="s">
        <v>10216</v>
      </c>
    </row>
    <row r="2221" spans="1:16" ht="15" x14ac:dyDescent="0.25">
      <c r="A2221">
        <v>248252</v>
      </c>
      <c r="B2221" t="str">
        <f t="shared" si="68"/>
        <v>WC Hinge right (screws) SH70 12 mm</v>
      </c>
      <c r="C2221" s="185">
        <f t="shared" si="69"/>
        <v>21.34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116.8086</v>
      </c>
      <c r="K2221" s="460">
        <v>9979.0385000000006</v>
      </c>
      <c r="L2221" s="459" t="s">
        <v>538</v>
      </c>
      <c r="O2221">
        <v>21.34</v>
      </c>
      <c r="P2221" t="s">
        <v>10217</v>
      </c>
    </row>
    <row r="2222" spans="1:16" ht="15" x14ac:dyDescent="0.25">
      <c r="A2222">
        <v>248253</v>
      </c>
      <c r="B2222" t="str">
        <f t="shared" si="68"/>
        <v>WC Hinge left offset (screws) VSH70</v>
      </c>
      <c r="C2222" s="185">
        <f t="shared" si="69"/>
        <v>21.34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>
        <v>653.13980000000004</v>
      </c>
      <c r="I2222" s="460">
        <v>25.055099999999999</v>
      </c>
      <c r="J2222" s="460">
        <v>116.8086</v>
      </c>
      <c r="K2222" s="460">
        <v>9979.0385000000006</v>
      </c>
      <c r="L2222" s="459" t="s">
        <v>538</v>
      </c>
      <c r="O2222">
        <v>21.34</v>
      </c>
      <c r="P2222" t="s">
        <v>10218</v>
      </c>
    </row>
    <row r="2223" spans="1:16" ht="15" x14ac:dyDescent="0.25">
      <c r="A2223">
        <v>248254</v>
      </c>
      <c r="B2223" t="str">
        <f t="shared" si="68"/>
        <v>WC Hinge right offset (screws) VSH70</v>
      </c>
      <c r="C2223" s="185">
        <f t="shared" si="69"/>
        <v>25.877700000000001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653.13980000000004</v>
      </c>
      <c r="I2223" s="460">
        <v>25.055099999999999</v>
      </c>
      <c r="J2223" s="460">
        <v>116.8086</v>
      </c>
      <c r="K2223" s="460">
        <v>9979.0385000000006</v>
      </c>
      <c r="L2223" s="459" t="s">
        <v>538</v>
      </c>
      <c r="O2223">
        <v>25.877700000000001</v>
      </c>
      <c r="P2223" t="s">
        <v>10219</v>
      </c>
    </row>
    <row r="2224" spans="1:16" ht="15" x14ac:dyDescent="0.25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5" x14ac:dyDescent="0.25">
      <c r="A2225">
        <v>248259</v>
      </c>
      <c r="B2225" t="str">
        <f t="shared" si="68"/>
        <v>WC Connecting pipe 32 mm - 3 m</v>
      </c>
      <c r="C2225" s="185">
        <f t="shared" si="69"/>
        <v>57.2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313.09523999999999</v>
      </c>
      <c r="K2225" s="460">
        <v>26747.93823</v>
      </c>
      <c r="L2225" s="459" t="s">
        <v>538</v>
      </c>
      <c r="O2225">
        <v>57.2</v>
      </c>
      <c r="P2225" t="s">
        <v>10220</v>
      </c>
    </row>
    <row r="2226" spans="1:16" ht="15" x14ac:dyDescent="0.25">
      <c r="A2226">
        <v>248260</v>
      </c>
      <c r="B2226" t="str">
        <f t="shared" si="68"/>
        <v>WC Attaching the pipe to the wall</v>
      </c>
      <c r="C2226" s="185">
        <f t="shared" si="69"/>
        <v>5.0599999999999996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27.69689</v>
      </c>
      <c r="K2226" s="460">
        <v>2366.1637700000001</v>
      </c>
      <c r="L2226" s="459" t="s">
        <v>538</v>
      </c>
      <c r="O2226">
        <v>5.0599999999999996</v>
      </c>
      <c r="P2226" t="s">
        <v>10221</v>
      </c>
    </row>
    <row r="2227" spans="1:16" ht="15" x14ac:dyDescent="0.25">
      <c r="A2227">
        <v>248261</v>
      </c>
      <c r="B2227" t="str">
        <f t="shared" si="68"/>
        <v>WC Corner pipe joint 90 degrees</v>
      </c>
      <c r="C2227" s="185">
        <f t="shared" si="69"/>
        <v>20.085999999999999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109.94459999999999</v>
      </c>
      <c r="K2227" s="460">
        <v>9392.6412700000001</v>
      </c>
      <c r="L2227" s="459" t="s">
        <v>538</v>
      </c>
      <c r="O2227">
        <v>20.085999999999999</v>
      </c>
      <c r="P2227" t="s">
        <v>10222</v>
      </c>
    </row>
    <row r="2228" spans="1:16" ht="15" x14ac:dyDescent="0.25">
      <c r="A2228">
        <v>248262</v>
      </c>
      <c r="B2228" t="str">
        <f t="shared" si="68"/>
        <v>WC Pipe connector T</v>
      </c>
      <c r="C2228" s="185">
        <f t="shared" si="69"/>
        <v>17.05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93.32647</v>
      </c>
      <c r="K2228" s="460">
        <v>9392.6412700000001</v>
      </c>
      <c r="L2228" s="459" t="s">
        <v>538</v>
      </c>
      <c r="O2228">
        <v>17.05</v>
      </c>
      <c r="P2228" t="s">
        <v>10223</v>
      </c>
    </row>
    <row r="2229" spans="1:16" ht="15" x14ac:dyDescent="0.25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5" x14ac:dyDescent="0.25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5" x14ac:dyDescent="0.25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5" x14ac:dyDescent="0.25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5" x14ac:dyDescent="0.25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5" x14ac:dyDescent="0.25">
      <c r="A2234">
        <v>248270</v>
      </c>
      <c r="B2234" t="str">
        <f t="shared" si="68"/>
        <v>WC upper fixing clamp 90° for KD 12mm</v>
      </c>
      <c r="C2234" s="185">
        <f t="shared" si="69"/>
        <v>26.886679999999998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115.6044</v>
      </c>
      <c r="K2234" s="460">
        <v>9876.1617999999999</v>
      </c>
      <c r="L2234" s="459" t="s">
        <v>538</v>
      </c>
      <c r="O2234">
        <v>26.886679999999998</v>
      </c>
      <c r="P2234" t="s">
        <v>10224</v>
      </c>
    </row>
    <row r="2235" spans="1:16" ht="15" x14ac:dyDescent="0.25">
      <c r="A2235">
        <v>249432</v>
      </c>
      <c r="B2235" t="str">
        <f t="shared" si="68"/>
        <v>S-S15 mounting profile + aluminum cover profile 2.7m</v>
      </c>
      <c r="C2235" s="185">
        <f t="shared" si="69"/>
        <v>0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>
        <v>0</v>
      </c>
      <c r="I2235" s="460">
        <v>0</v>
      </c>
      <c r="J2235" s="460">
        <v>0</v>
      </c>
      <c r="K2235" s="460">
        <v>0</v>
      </c>
      <c r="L2235" s="459" t="s">
        <v>540</v>
      </c>
      <c r="O2235">
        <v>0</v>
      </c>
      <c r="P2235" t="s">
        <v>10225</v>
      </c>
    </row>
    <row r="2236" spans="1:16" ht="15" x14ac:dyDescent="0.25">
      <c r="A2236">
        <v>249446</v>
      </c>
      <c r="B2236" t="str">
        <f t="shared" si="68"/>
        <v>S-set fitting S55A</v>
      </c>
      <c r="C2236" s="185">
        <f t="shared" si="69"/>
        <v>10.83942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298.48</v>
      </c>
      <c r="I2236" s="460">
        <v>12.19061</v>
      </c>
      <c r="J2236" s="460">
        <v>55.203560000000003</v>
      </c>
      <c r="K2236" s="460">
        <v>5175.2580600000001</v>
      </c>
      <c r="L2236" s="459" t="s">
        <v>537</v>
      </c>
      <c r="O2236">
        <v>10.83942</v>
      </c>
      <c r="P2236" t="s">
        <v>10226</v>
      </c>
    </row>
    <row r="2237" spans="1:16" ht="15" x14ac:dyDescent="0.25">
      <c r="A2237">
        <v>249840</v>
      </c>
      <c r="B2237" t="str">
        <f t="shared" si="68"/>
        <v>IC-coupling for slanted Comfort aluminum doors</v>
      </c>
      <c r="C2237" s="185">
        <f t="shared" si="69"/>
        <v>0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>
        <v>140.61250000000001</v>
      </c>
      <c r="I2237" s="460">
        <v>5.4726999999999997</v>
      </c>
      <c r="J2237" s="460">
        <v>30.178920000000002</v>
      </c>
      <c r="K2237" s="460">
        <v>0</v>
      </c>
      <c r="L2237" s="459" t="s">
        <v>537</v>
      </c>
      <c r="O2237">
        <v>0</v>
      </c>
      <c r="P2237" t="s">
        <v>10227</v>
      </c>
    </row>
    <row r="2238" spans="1:16" ht="15" x14ac:dyDescent="0.25">
      <c r="A2238">
        <v>278305</v>
      </c>
      <c r="B2238" t="str">
        <f t="shared" si="68"/>
        <v>S-Flast top brush 13x5mm grey</v>
      </c>
      <c r="C2238" s="185">
        <f t="shared" si="69"/>
        <v>0.40794999999999998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11.648</v>
      </c>
      <c r="I2238" s="460">
        <v>0.47572999999999999</v>
      </c>
      <c r="J2238" s="460">
        <v>2.15428</v>
      </c>
      <c r="K2238" s="460">
        <v>201.96127999999999</v>
      </c>
      <c r="L2238" s="459" t="s">
        <v>537</v>
      </c>
      <c r="O2238">
        <v>0.40794999999999998</v>
      </c>
      <c r="P2238" t="s">
        <v>10228</v>
      </c>
    </row>
    <row r="2239" spans="1:16" ht="15" x14ac:dyDescent="0.25">
      <c r="A2239">
        <v>279404</v>
      </c>
      <c r="B2239" t="str">
        <f t="shared" si="68"/>
        <v>IC-mounting rail Portland 10mm 2.7m silver</v>
      </c>
      <c r="C2239" s="185">
        <f t="shared" si="69"/>
        <v>0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>
        <v>321.125</v>
      </c>
      <c r="I2239" s="460">
        <v>12.4983</v>
      </c>
      <c r="J2239" s="460">
        <v>68.921360000000007</v>
      </c>
      <c r="K2239" s="460">
        <v>0</v>
      </c>
      <c r="L2239" s="459" t="s">
        <v>537</v>
      </c>
      <c r="O2239">
        <v>0</v>
      </c>
      <c r="P2239" t="s">
        <v>10229</v>
      </c>
    </row>
    <row r="2240" spans="1:16" ht="15" x14ac:dyDescent="0.25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5" x14ac:dyDescent="0.25">
      <c r="A2241">
        <v>281980</v>
      </c>
      <c r="B2241" t="str">
        <f t="shared" si="68"/>
        <v>S-doubleside silencer Slidix Centro T25 S55/S60/S65</v>
      </c>
      <c r="C2241" s="185">
        <f t="shared" si="69"/>
        <v>61.015500000000003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>
        <v>1680.2239999999999</v>
      </c>
      <c r="I2241" s="460">
        <v>68.624229999999997</v>
      </c>
      <c r="J2241" s="460">
        <v>310.75572</v>
      </c>
      <c r="K2241" s="460">
        <v>29132.916130000001</v>
      </c>
      <c r="L2241" s="459" t="s">
        <v>537</v>
      </c>
      <c r="O2241">
        <v>61.015500000000003</v>
      </c>
      <c r="P2241" t="s">
        <v>10230</v>
      </c>
    </row>
    <row r="2242" spans="1:16" ht="15" x14ac:dyDescent="0.25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5" x14ac:dyDescent="0.25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5" x14ac:dyDescent="0.25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5" x14ac:dyDescent="0.25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5" x14ac:dyDescent="0.25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5" x14ac:dyDescent="0.25">
      <c r="A2247">
        <v>259427</v>
      </c>
      <c r="B2247" t="str">
        <f t="shared" si="70"/>
        <v>IC-bottom line 3m arctic silver</v>
      </c>
      <c r="C2247" s="185">
        <f t="shared" si="71"/>
        <v>0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>
        <v>226.625</v>
      </c>
      <c r="I2247" s="460">
        <v>8.8203300000000002</v>
      </c>
      <c r="J2247" s="460">
        <v>48.639319999999998</v>
      </c>
      <c r="K2247" s="460">
        <v>0</v>
      </c>
      <c r="L2247" s="459" t="s">
        <v>537</v>
      </c>
      <c r="O2247">
        <v>0</v>
      </c>
      <c r="P2247" t="s">
        <v>10231</v>
      </c>
    </row>
    <row r="2248" spans="1:16" ht="15" x14ac:dyDescent="0.25">
      <c r="A2248">
        <v>259428</v>
      </c>
      <c r="B2248" t="str">
        <f t="shared" si="70"/>
        <v>IC-horizontal bar 10mm 2.4m arctic silver</v>
      </c>
      <c r="C2248" s="185">
        <f t="shared" si="71"/>
        <v>0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>
        <v>93.496600000000001</v>
      </c>
      <c r="I2248" s="460">
        <v>4.1764200000000002</v>
      </c>
      <c r="J2248" s="460">
        <v>15.77492</v>
      </c>
      <c r="K2248" s="460">
        <v>0</v>
      </c>
      <c r="L2248" s="459" t="s">
        <v>537</v>
      </c>
      <c r="O2248">
        <v>0</v>
      </c>
      <c r="P2248" t="s">
        <v>10232</v>
      </c>
    </row>
    <row r="2249" spans="1:16" ht="15" x14ac:dyDescent="0.25">
      <c r="A2249">
        <v>259432</v>
      </c>
      <c r="B2249" t="str">
        <f t="shared" si="70"/>
        <v>S-S06NN bottom profile 3m anodized silver</v>
      </c>
      <c r="C2249" s="185">
        <f t="shared" si="71"/>
        <v>0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>
        <v>0</v>
      </c>
      <c r="I2249" s="460">
        <v>0</v>
      </c>
      <c r="J2249" s="460">
        <v>0</v>
      </c>
      <c r="K2249" s="460">
        <v>0</v>
      </c>
      <c r="L2249" s="459" t="s">
        <v>540</v>
      </c>
      <c r="O2249">
        <v>0</v>
      </c>
      <c r="P2249" t="s">
        <v>10233</v>
      </c>
    </row>
    <row r="2250" spans="1:16" ht="15" x14ac:dyDescent="0.25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5" x14ac:dyDescent="0.25">
      <c r="A2251">
        <v>260393</v>
      </c>
      <c r="B2251" t="str">
        <f t="shared" si="70"/>
        <v>S-Softclose S60/S60N (Slidix T25) silencer</v>
      </c>
      <c r="C2251" s="185">
        <f t="shared" si="71"/>
        <v>20.39678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>
        <v>561.63016000000005</v>
      </c>
      <c r="I2251" s="460">
        <v>22.938279999999999</v>
      </c>
      <c r="J2251" s="460">
        <v>103.87293</v>
      </c>
      <c r="K2251" s="460">
        <v>9737.9422799999993</v>
      </c>
      <c r="L2251" s="459" t="s">
        <v>537</v>
      </c>
      <c r="O2251">
        <v>20.39678</v>
      </c>
      <c r="P2251" t="s">
        <v>10234</v>
      </c>
    </row>
    <row r="2252" spans="1:16" ht="15" x14ac:dyDescent="0.25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5" x14ac:dyDescent="0.25">
      <c r="A2253">
        <v>189591</v>
      </c>
      <c r="B2253" t="str">
        <f t="shared" si="70"/>
        <v>SEVROLL 221-022 set Apollo 2/756</v>
      </c>
      <c r="C2253" s="185">
        <f t="shared" si="71"/>
        <v>26.268000000000001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>
        <v>823.74495000000002</v>
      </c>
      <c r="I2253" s="460">
        <v>31.070979999999999</v>
      </c>
      <c r="J2253" s="460">
        <v>106.0055</v>
      </c>
      <c r="K2253" s="460">
        <v>12032.7929</v>
      </c>
      <c r="L2253" s="459" t="s">
        <v>539</v>
      </c>
      <c r="O2253">
        <v>26.268000000000001</v>
      </c>
      <c r="P2253" t="s">
        <v>10235</v>
      </c>
    </row>
    <row r="2254" spans="1:16" ht="15" x14ac:dyDescent="0.25">
      <c r="A2254">
        <v>190488</v>
      </c>
      <c r="B2254" t="str">
        <f t="shared" si="70"/>
        <v>SEVROLL 10067-SV fitting set ZSE-10 Plus</v>
      </c>
      <c r="C2254" s="185">
        <f t="shared" si="71"/>
        <v>62.524000000000001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26603.281200000001</v>
      </c>
      <c r="L2254" s="459" t="s">
        <v>539</v>
      </c>
      <c r="O2254">
        <v>62.524000000000001</v>
      </c>
      <c r="P2254" t="s">
        <v>10236</v>
      </c>
    </row>
    <row r="2255" spans="1:16" ht="15" x14ac:dyDescent="0.25">
      <c r="A2255">
        <v>190831</v>
      </c>
      <c r="B2255" t="str">
        <f t="shared" si="70"/>
        <v>SEVROLL 10069-SV fitting set ZSE-18</v>
      </c>
      <c r="C2255" s="185">
        <f t="shared" si="71"/>
        <v>42.042000000000002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>
        <v>1247.7415100000001</v>
      </c>
      <c r="I2255" s="460">
        <v>44.862960000000001</v>
      </c>
      <c r="J2255" s="460">
        <v>156.62100000000001</v>
      </c>
      <c r="K2255" s="460">
        <v>17880.723620000001</v>
      </c>
      <c r="L2255" s="459" t="s">
        <v>539</v>
      </c>
      <c r="O2255">
        <v>42.042000000000002</v>
      </c>
      <c r="P2255" t="s">
        <v>10237</v>
      </c>
    </row>
    <row r="2256" spans="1:16" ht="15" x14ac:dyDescent="0.25">
      <c r="A2256">
        <v>190832</v>
      </c>
      <c r="B2256" t="str">
        <f t="shared" si="70"/>
        <v>SEVROLL 10068-SV fitting set ZSE-18 Plus</v>
      </c>
      <c r="C2256" s="185">
        <f t="shared" si="71"/>
        <v>61.6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>
        <v>1828.9111499999999</v>
      </c>
      <c r="I2256" s="460">
        <v>65.759110000000007</v>
      </c>
      <c r="J2256" s="460">
        <v>229.43879999999999</v>
      </c>
      <c r="K2256" s="460">
        <v>26209.158439999999</v>
      </c>
      <c r="L2256" s="459" t="s">
        <v>539</v>
      </c>
      <c r="O2256">
        <v>61.6</v>
      </c>
      <c r="P2256" t="s">
        <v>10238</v>
      </c>
    </row>
    <row r="2257" spans="1:16" ht="15" x14ac:dyDescent="0.25">
      <c r="A2257">
        <v>190841</v>
      </c>
      <c r="B2257" t="str">
        <f t="shared" si="70"/>
        <v>SEVROLL 10084-SV fitting set ZSE-18 U Plus</v>
      </c>
      <c r="C2257" s="185">
        <f t="shared" si="71"/>
        <v>61.82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>
        <v>1836.1486299999999</v>
      </c>
      <c r="I2257" s="460">
        <v>66.01934</v>
      </c>
      <c r="J2257" s="460">
        <v>230.29560000000001</v>
      </c>
      <c r="K2257" s="460">
        <v>26312.874950000001</v>
      </c>
      <c r="L2257" s="459" t="s">
        <v>539</v>
      </c>
      <c r="O2257">
        <v>61.82</v>
      </c>
      <c r="P2257" t="s">
        <v>10239</v>
      </c>
    </row>
    <row r="2258" spans="1:16" ht="15" x14ac:dyDescent="0.25">
      <c r="A2258">
        <v>191628</v>
      </c>
      <c r="B2258" t="str">
        <f t="shared" si="70"/>
        <v>IC-upper line simple 2m silver</v>
      </c>
      <c r="C2258" s="185">
        <f t="shared" si="71"/>
        <v>0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>
        <v>239.75</v>
      </c>
      <c r="I2258" s="460">
        <v>9.3311700000000002</v>
      </c>
      <c r="J2258" s="460">
        <v>51.45628</v>
      </c>
      <c r="K2258" s="460">
        <v>0</v>
      </c>
      <c r="L2258" s="459" t="s">
        <v>537</v>
      </c>
      <c r="O2258">
        <v>0</v>
      </c>
      <c r="P2258" t="s">
        <v>10240</v>
      </c>
    </row>
    <row r="2259" spans="1:16" ht="15" x14ac:dyDescent="0.25">
      <c r="A2259">
        <v>191629</v>
      </c>
      <c r="B2259" t="str">
        <f t="shared" si="70"/>
        <v>IC-upper line simple 3m silver</v>
      </c>
      <c r="C2259" s="185">
        <f t="shared" si="71"/>
        <v>0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>
        <v>353.5</v>
      </c>
      <c r="I2259" s="460">
        <v>13.75836</v>
      </c>
      <c r="J2259" s="460">
        <v>75.869839999999996</v>
      </c>
      <c r="K2259" s="460">
        <v>0</v>
      </c>
      <c r="L2259" s="459" t="s">
        <v>537</v>
      </c>
      <c r="O2259">
        <v>0</v>
      </c>
      <c r="P2259" t="s">
        <v>10241</v>
      </c>
    </row>
    <row r="2260" spans="1:16" ht="15" x14ac:dyDescent="0.25">
      <c r="A2260">
        <v>191632</v>
      </c>
      <c r="B2260" t="str">
        <f t="shared" si="70"/>
        <v>IC-bottom line simple 2m silver</v>
      </c>
      <c r="C2260" s="185">
        <f t="shared" si="71"/>
        <v>0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>
        <v>108.5</v>
      </c>
      <c r="I2260" s="460">
        <v>4.2228599999999998</v>
      </c>
      <c r="J2260" s="460">
        <v>23.28678</v>
      </c>
      <c r="K2260" s="460">
        <v>0</v>
      </c>
      <c r="L2260" s="459" t="s">
        <v>537</v>
      </c>
      <c r="O2260">
        <v>0</v>
      </c>
      <c r="P2260" t="s">
        <v>10242</v>
      </c>
    </row>
    <row r="2261" spans="1:16" ht="15" x14ac:dyDescent="0.25">
      <c r="A2261">
        <v>191633</v>
      </c>
      <c r="B2261" t="str">
        <f t="shared" si="70"/>
        <v>IC-bottom line simple 3m silver</v>
      </c>
      <c r="C2261" s="185">
        <f t="shared" si="71"/>
        <v>0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>
        <v>159.25</v>
      </c>
      <c r="I2261" s="460">
        <v>6.1980700000000004</v>
      </c>
      <c r="J2261" s="460">
        <v>34.178980000000003</v>
      </c>
      <c r="K2261" s="460">
        <v>0</v>
      </c>
      <c r="L2261" s="459" t="s">
        <v>537</v>
      </c>
      <c r="O2261">
        <v>0</v>
      </c>
      <c r="P2261" t="s">
        <v>10243</v>
      </c>
    </row>
    <row r="2262" spans="1:16" ht="15" x14ac:dyDescent="0.25">
      <c r="A2262">
        <v>191634</v>
      </c>
      <c r="B2262" t="str">
        <f t="shared" si="70"/>
        <v>IC-bottom line simple 5m silver</v>
      </c>
      <c r="C2262" s="185">
        <f t="shared" si="71"/>
        <v>0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>
        <v>241.5</v>
      </c>
      <c r="I2262" s="460">
        <v>9.3992699999999996</v>
      </c>
      <c r="J2262" s="460">
        <v>51.831859999999999</v>
      </c>
      <c r="K2262" s="460">
        <v>0</v>
      </c>
      <c r="L2262" s="459" t="s">
        <v>537</v>
      </c>
      <c r="O2262">
        <v>0</v>
      </c>
      <c r="P2262" t="s">
        <v>10244</v>
      </c>
    </row>
    <row r="2263" spans="1:16" ht="15" x14ac:dyDescent="0.25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5" x14ac:dyDescent="0.25">
      <c r="A2264">
        <v>192609</v>
      </c>
      <c r="B2264" t="str">
        <f t="shared" si="70"/>
        <v>S-S06N bottom guide profile 3m silver</v>
      </c>
      <c r="C2264" s="185">
        <f t="shared" si="71"/>
        <v>0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>
        <v>432.43200000000002</v>
      </c>
      <c r="I2264" s="460">
        <v>17.661519999999999</v>
      </c>
      <c r="J2264" s="460">
        <v>79.977869999999996</v>
      </c>
      <c r="K2264" s="460">
        <v>7497.8129099999996</v>
      </c>
      <c r="L2264" s="459" t="s">
        <v>537</v>
      </c>
      <c r="O2264">
        <v>0</v>
      </c>
      <c r="P2264" t="s">
        <v>10245</v>
      </c>
    </row>
    <row r="2265" spans="1:16" ht="15" x14ac:dyDescent="0.25">
      <c r="A2265">
        <v>192611</v>
      </c>
      <c r="B2265" t="str">
        <f t="shared" si="70"/>
        <v>S-S06N cover profile (mask) 3m silver</v>
      </c>
      <c r="C2265" s="185">
        <f t="shared" si="71"/>
        <v>0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>
        <v>157.24799999999999</v>
      </c>
      <c r="I2265" s="460">
        <v>6.4223699999999999</v>
      </c>
      <c r="J2265" s="460">
        <v>29.08287</v>
      </c>
      <c r="K2265" s="460">
        <v>2726.47741</v>
      </c>
      <c r="L2265" s="459" t="s">
        <v>537</v>
      </c>
      <c r="O2265">
        <v>0</v>
      </c>
      <c r="P2265" t="s">
        <v>10246</v>
      </c>
    </row>
    <row r="2266" spans="1:16" ht="15" x14ac:dyDescent="0.25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5" x14ac:dyDescent="0.25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5" x14ac:dyDescent="0.25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5" x14ac:dyDescent="0.25">
      <c r="A2269">
        <v>467244</v>
      </c>
      <c r="B2269" t="e">
        <f t="shared" si="70"/>
        <v>#N/A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5" x14ac:dyDescent="0.25">
      <c r="A2270">
        <v>467250</v>
      </c>
      <c r="B2270" t="str">
        <f t="shared" si="70"/>
        <v>DI upper monorail 5m olive</v>
      </c>
      <c r="C2270" s="185">
        <f t="shared" si="71"/>
        <v>37.664679999999997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>
        <v>873.06348000000003</v>
      </c>
      <c r="I2270" s="460">
        <v>31.12753</v>
      </c>
      <c r="J2270" s="460">
        <v>163.86473000000001</v>
      </c>
      <c r="K2270" s="460">
        <v>17898.1715</v>
      </c>
      <c r="L2270" s="459" t="s">
        <v>540</v>
      </c>
      <c r="O2270">
        <v>37.664679999999997</v>
      </c>
      <c r="P2270" t="s">
        <v>10247</v>
      </c>
    </row>
    <row r="2271" spans="1:16" ht="15" x14ac:dyDescent="0.25">
      <c r="A2271" t="s">
        <v>1270</v>
      </c>
      <c r="B2271" t="str">
        <f t="shared" si="70"/>
        <v>PROFILE S08 SILVER 2.7 M</v>
      </c>
      <c r="C2271" s="185">
        <f t="shared" si="71"/>
        <v>12.52946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>
        <v>387.29599999999999</v>
      </c>
      <c r="I2271" s="460">
        <v>15.818059999999999</v>
      </c>
      <c r="J2271" s="460">
        <v>71.629990000000006</v>
      </c>
      <c r="K2271" s="460">
        <v>6414.2082099999998</v>
      </c>
      <c r="L2271" s="459" t="s">
        <v>540</v>
      </c>
      <c r="O2271">
        <v>12.52946</v>
      </c>
      <c r="P2271" t="s">
        <v>10248</v>
      </c>
    </row>
    <row r="2272" spans="1:16" ht="15" x14ac:dyDescent="0.25">
      <c r="A2272" t="s">
        <v>1271</v>
      </c>
      <c r="B2272" t="str">
        <f t="shared" si="70"/>
        <v>S-S03 guide profile aluminum anodized 2.5 m</v>
      </c>
      <c r="C2272" s="185">
        <f t="shared" si="71"/>
        <v>6.8741000000000003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>
        <v>189.28</v>
      </c>
      <c r="I2272" s="460">
        <v>7.7306299999999997</v>
      </c>
      <c r="J2272" s="460">
        <v>35.00714</v>
      </c>
      <c r="K2272" s="460">
        <v>3281.8709600000002</v>
      </c>
      <c r="L2272" s="459" t="s">
        <v>537</v>
      </c>
      <c r="O2272">
        <v>6.8741000000000003</v>
      </c>
      <c r="P2272" t="s">
        <v>10249</v>
      </c>
    </row>
    <row r="2273" spans="1:16" ht="15" x14ac:dyDescent="0.25">
      <c r="A2273" t="s">
        <v>1272</v>
      </c>
      <c r="B2273" t="str">
        <f t="shared" si="70"/>
        <v>S-S03 guide profile alu anodized 3m</v>
      </c>
      <c r="C2273" s="185">
        <f t="shared" si="71"/>
        <v>0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>
        <v>0</v>
      </c>
      <c r="I2273" s="460">
        <v>0</v>
      </c>
      <c r="J2273" s="460">
        <v>0</v>
      </c>
      <c r="K2273" s="460">
        <v>0</v>
      </c>
      <c r="L2273" s="459" t="s">
        <v>537</v>
      </c>
      <c r="O2273">
        <v>0</v>
      </c>
      <c r="P2273" t="s">
        <v>10250</v>
      </c>
    </row>
    <row r="2274" spans="1:16" ht="15" x14ac:dyDescent="0.25">
      <c r="A2274" t="s">
        <v>1273</v>
      </c>
      <c r="B2274" t="str">
        <f t="shared" si="70"/>
        <v>S-profile S30 double anodized 4.5m</v>
      </c>
      <c r="C2274" s="185">
        <f t="shared" si="71"/>
        <v>0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>
        <v>0</v>
      </c>
      <c r="I2274" s="460">
        <v>0</v>
      </c>
      <c r="J2274" s="460">
        <v>0</v>
      </c>
      <c r="K2274" s="460">
        <v>0</v>
      </c>
      <c r="L2274" s="459" t="s">
        <v>540</v>
      </c>
      <c r="O2274">
        <v>0</v>
      </c>
      <c r="P2274" t="s">
        <v>10251</v>
      </c>
    </row>
    <row r="2275" spans="1:16" ht="15" x14ac:dyDescent="0.25">
      <c r="A2275">
        <v>236320</v>
      </c>
      <c r="B2275" t="str">
        <f t="shared" si="70"/>
        <v>S-brush antidust high 6,7x12mm grey</v>
      </c>
      <c r="C2275" s="185">
        <f t="shared" si="71"/>
        <v>0.69932000000000005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18.928000000000001</v>
      </c>
      <c r="I2275" s="460">
        <v>0.77305999999999997</v>
      </c>
      <c r="J2275" s="460">
        <v>3.5007199999999998</v>
      </c>
      <c r="K2275" s="460">
        <v>332.31434999999999</v>
      </c>
      <c r="L2275" s="459" t="s">
        <v>537</v>
      </c>
      <c r="O2275">
        <v>0.69932000000000005</v>
      </c>
      <c r="P2275" t="s">
        <v>10252</v>
      </c>
    </row>
    <row r="2276" spans="1:16" ht="15" x14ac:dyDescent="0.25">
      <c r="A2276">
        <v>236355</v>
      </c>
      <c r="B2276" t="str">
        <f t="shared" si="70"/>
        <v>S-Softclose S60/S60N (Slidix T60) silencer</v>
      </c>
      <c r="C2276" s="185">
        <f t="shared" si="71"/>
        <v>20.39678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>
        <v>562.01599999999996</v>
      </c>
      <c r="I2276" s="460">
        <v>22.95402</v>
      </c>
      <c r="J2276" s="460">
        <v>103.94428000000001</v>
      </c>
      <c r="K2276" s="460">
        <v>9744.6322700000001</v>
      </c>
      <c r="L2276" s="459" t="s">
        <v>537</v>
      </c>
      <c r="O2276">
        <v>20.39678</v>
      </c>
      <c r="P2276" t="s">
        <v>10253</v>
      </c>
    </row>
    <row r="2277" spans="1:16" ht="15" x14ac:dyDescent="0.25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5" x14ac:dyDescent="0.25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5" x14ac:dyDescent="0.25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5" x14ac:dyDescent="0.25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5" x14ac:dyDescent="0.25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5" x14ac:dyDescent="0.25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5" x14ac:dyDescent="0.25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5" x14ac:dyDescent="0.25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5" x14ac:dyDescent="0.25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5" x14ac:dyDescent="0.25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5" x14ac:dyDescent="0.25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5" x14ac:dyDescent="0.25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5" x14ac:dyDescent="0.25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5" x14ac:dyDescent="0.25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5" x14ac:dyDescent="0.25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5" x14ac:dyDescent="0.25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5" x14ac:dyDescent="0.25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5" x14ac:dyDescent="0.25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5" x14ac:dyDescent="0.25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5" x14ac:dyDescent="0.25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5" x14ac:dyDescent="0.25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5" x14ac:dyDescent="0.25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5" x14ac:dyDescent="0.25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5" x14ac:dyDescent="0.25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5" x14ac:dyDescent="0.25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5" x14ac:dyDescent="0.25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5" x14ac:dyDescent="0.25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5" x14ac:dyDescent="0.25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5" x14ac:dyDescent="0.25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5" x14ac:dyDescent="0.25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5" x14ac:dyDescent="0.25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5" x14ac:dyDescent="0.25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5" x14ac:dyDescent="0.25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5" x14ac:dyDescent="0.25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5" x14ac:dyDescent="0.25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5" x14ac:dyDescent="0.25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5" x14ac:dyDescent="0.25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5" x14ac:dyDescent="0.25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5" x14ac:dyDescent="0.25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5" x14ac:dyDescent="0.25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5" x14ac:dyDescent="0.25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5" x14ac:dyDescent="0.25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5" x14ac:dyDescent="0.25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5" x14ac:dyDescent="0.25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5" x14ac:dyDescent="0.25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5" x14ac:dyDescent="0.25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5" x14ac:dyDescent="0.25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5" x14ac:dyDescent="0.25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5" x14ac:dyDescent="0.25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5" x14ac:dyDescent="0.25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5" x14ac:dyDescent="0.25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5" x14ac:dyDescent="0.25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5" x14ac:dyDescent="0.25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5" x14ac:dyDescent="0.25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5" x14ac:dyDescent="0.25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5" x14ac:dyDescent="0.25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5" x14ac:dyDescent="0.25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5" x14ac:dyDescent="0.25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5" x14ac:dyDescent="0.25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5" x14ac:dyDescent="0.25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5" x14ac:dyDescent="0.25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5" x14ac:dyDescent="0.25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5" x14ac:dyDescent="0.25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5" x14ac:dyDescent="0.25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5" x14ac:dyDescent="0.25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5" x14ac:dyDescent="0.25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5" x14ac:dyDescent="0.25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5" x14ac:dyDescent="0.25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5" x14ac:dyDescent="0.25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5" x14ac:dyDescent="0.25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5" x14ac:dyDescent="0.25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5" x14ac:dyDescent="0.25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5" x14ac:dyDescent="0.25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5" x14ac:dyDescent="0.25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5" x14ac:dyDescent="0.25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5" x14ac:dyDescent="0.25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5" x14ac:dyDescent="0.25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5" x14ac:dyDescent="0.25">
      <c r="A2354">
        <v>210594</v>
      </c>
      <c r="B2354" t="str">
        <f t="shared" si="72"/>
        <v>S-S06-lower guide profile 2m alu</v>
      </c>
      <c r="C2354" s="185">
        <f t="shared" si="73"/>
        <v>0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>
        <v>0</v>
      </c>
      <c r="I2354" s="460">
        <v>0</v>
      </c>
      <c r="J2354" s="460">
        <v>0</v>
      </c>
      <c r="K2354" s="460">
        <v>0</v>
      </c>
      <c r="L2354" s="459" t="s">
        <v>540</v>
      </c>
      <c r="O2354">
        <v>0</v>
      </c>
      <c r="P2354" t="s">
        <v>10254</v>
      </c>
    </row>
    <row r="2355" spans="1:16" ht="15" x14ac:dyDescent="0.25">
      <c r="A2355">
        <v>210595</v>
      </c>
      <c r="B2355" t="str">
        <f t="shared" si="72"/>
        <v>S-S06 lower guide profile 3.5m silver</v>
      </c>
      <c r="C2355" s="185">
        <f t="shared" si="73"/>
        <v>0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>
        <v>0</v>
      </c>
      <c r="I2355" s="460">
        <v>0</v>
      </c>
      <c r="J2355" s="460">
        <v>0</v>
      </c>
      <c r="K2355" s="460">
        <v>0</v>
      </c>
      <c r="L2355" s="459" t="s">
        <v>540</v>
      </c>
      <c r="O2355">
        <v>0</v>
      </c>
      <c r="P2355" t="s">
        <v>10255</v>
      </c>
    </row>
    <row r="2356" spans="1:16" ht="15" x14ac:dyDescent="0.25">
      <c r="A2356">
        <v>89036</v>
      </c>
      <c r="B2356" t="str">
        <f t="shared" si="72"/>
        <v>SEVROLL 01257 ZR10 swing door set</v>
      </c>
      <c r="C2356" s="185">
        <f t="shared" si="73"/>
        <v>19.492000000000001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8297.3196100000005</v>
      </c>
      <c r="L2356" s="459" t="s">
        <v>539</v>
      </c>
      <c r="O2356">
        <v>19.492000000000001</v>
      </c>
      <c r="P2356" t="s">
        <v>10256</v>
      </c>
    </row>
    <row r="2357" spans="1:16" ht="15" x14ac:dyDescent="0.25">
      <c r="A2357">
        <v>86277</v>
      </c>
      <c r="B2357" t="str">
        <f t="shared" si="72"/>
        <v>S-S05 upper guide profile 2m silver</v>
      </c>
      <c r="C2357" s="185">
        <f t="shared" si="73"/>
        <v>0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>
        <v>0</v>
      </c>
      <c r="I2357" s="460">
        <v>0</v>
      </c>
      <c r="J2357" s="460">
        <v>0</v>
      </c>
      <c r="K2357" s="460">
        <v>0</v>
      </c>
      <c r="L2357" s="459" t="s">
        <v>540</v>
      </c>
      <c r="O2357">
        <v>0</v>
      </c>
      <c r="P2357" t="s">
        <v>10257</v>
      </c>
    </row>
    <row r="2358" spans="1:16" ht="15" x14ac:dyDescent="0.25">
      <c r="A2358">
        <v>86280</v>
      </c>
      <c r="B2358" t="str">
        <f t="shared" si="72"/>
        <v>S-S05 upper guide profile 2.5m silver</v>
      </c>
      <c r="C2358" s="185">
        <f t="shared" si="73"/>
        <v>0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>
        <v>0</v>
      </c>
      <c r="I2358" s="460">
        <v>0</v>
      </c>
      <c r="J2358" s="460">
        <v>0</v>
      </c>
      <c r="K2358" s="460">
        <v>0</v>
      </c>
      <c r="L2358" s="459" t="s">
        <v>540</v>
      </c>
      <c r="O2358">
        <v>0</v>
      </c>
      <c r="P2358" t="s">
        <v>10258</v>
      </c>
    </row>
    <row r="2359" spans="1:16" ht="15" x14ac:dyDescent="0.25">
      <c r="A2359">
        <v>86281</v>
      </c>
      <c r="B2359" t="str">
        <f t="shared" si="72"/>
        <v>S-S05 top guide profile 3m silver</v>
      </c>
      <c r="C2359" s="185">
        <f t="shared" si="73"/>
        <v>0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991.53599999999994</v>
      </c>
      <c r="I2359" s="460">
        <v>44.059249999999999</v>
      </c>
      <c r="J2359" s="460">
        <v>234.77198999999999</v>
      </c>
      <c r="K2359" s="460">
        <v>17191.954849999998</v>
      </c>
      <c r="L2359" s="459" t="s">
        <v>537</v>
      </c>
      <c r="O2359">
        <v>0</v>
      </c>
      <c r="P2359" t="s">
        <v>10259</v>
      </c>
    </row>
    <row r="2360" spans="1:16" ht="15" x14ac:dyDescent="0.25">
      <c r="A2360">
        <v>86284</v>
      </c>
      <c r="B2360" t="str">
        <f t="shared" si="72"/>
        <v>S-S06N bottom guide profile 2m silver</v>
      </c>
      <c r="C2360" s="185">
        <f t="shared" si="73"/>
        <v>15.005929999999999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74.000470000000007</v>
      </c>
      <c r="K2360" s="460">
        <v>7130.7804500000002</v>
      </c>
      <c r="L2360" s="459" t="s">
        <v>537</v>
      </c>
      <c r="O2360">
        <v>15.005929999999999</v>
      </c>
      <c r="P2360" t="s">
        <v>10260</v>
      </c>
    </row>
    <row r="2361" spans="1:16" ht="15" x14ac:dyDescent="0.25">
      <c r="A2361">
        <v>86285</v>
      </c>
      <c r="B2361" t="str">
        <f t="shared" si="72"/>
        <v>S-S06 lower guide profile 2.5m silver</v>
      </c>
      <c r="C2361" s="185">
        <f t="shared" si="73"/>
        <v>0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>
        <v>0</v>
      </c>
      <c r="I2361" s="460">
        <v>0</v>
      </c>
      <c r="J2361" s="460">
        <v>0</v>
      </c>
      <c r="K2361" s="460">
        <v>0</v>
      </c>
      <c r="L2361" s="459" t="s">
        <v>540</v>
      </c>
      <c r="O2361">
        <v>0</v>
      </c>
      <c r="P2361" t="s">
        <v>10261</v>
      </c>
    </row>
    <row r="2362" spans="1:16" ht="15" x14ac:dyDescent="0.25">
      <c r="A2362">
        <v>86288</v>
      </c>
      <c r="B2362" t="str">
        <f t="shared" si="72"/>
        <v>S-S06 lower aluminum guide profile 4m</v>
      </c>
      <c r="C2362" s="185">
        <f t="shared" si="73"/>
        <v>0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>
        <v>0</v>
      </c>
      <c r="I2362" s="460">
        <v>0</v>
      </c>
      <c r="J2362" s="460">
        <v>0</v>
      </c>
      <c r="K2362" s="460">
        <v>0</v>
      </c>
      <c r="L2362" s="459" t="s">
        <v>540</v>
      </c>
      <c r="O2362">
        <v>0</v>
      </c>
      <c r="P2362" t="s">
        <v>10262</v>
      </c>
    </row>
    <row r="2363" spans="1:16" ht="15" x14ac:dyDescent="0.25">
      <c r="A2363">
        <v>86276</v>
      </c>
      <c r="B2363" t="str">
        <f t="shared" si="72"/>
        <v>S-S10 Handle profile + cover profile alu 2,7m</v>
      </c>
      <c r="C2363" s="185">
        <f t="shared" si="73"/>
        <v>25.860050000000001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>
        <v>682.86400000000003</v>
      </c>
      <c r="I2363" s="460">
        <v>27.889749999999999</v>
      </c>
      <c r="J2363" s="460">
        <v>127.52678</v>
      </c>
      <c r="K2363" s="460">
        <v>12288.645500000001</v>
      </c>
      <c r="L2363" s="459" t="s">
        <v>537</v>
      </c>
      <c r="O2363">
        <v>25.860050000000001</v>
      </c>
      <c r="P2363" t="s">
        <v>10263</v>
      </c>
    </row>
    <row r="2364" spans="1:16" ht="15" x14ac:dyDescent="0.25">
      <c r="A2364">
        <v>86289</v>
      </c>
      <c r="B2364" t="str">
        <f t="shared" si="72"/>
        <v>S-S65 top a medium-strong profile 4/18mm 2m silver</v>
      </c>
      <c r="C2364" s="185">
        <f t="shared" si="73"/>
        <v>19.231249999999999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>
        <v>496.44094999999999</v>
      </c>
      <c r="I2364" s="460">
        <v>18.940950000000001</v>
      </c>
      <c r="J2364" s="460">
        <v>94.837329999999994</v>
      </c>
      <c r="K2364" s="460">
        <v>7608.7742099999996</v>
      </c>
      <c r="L2364" s="459" t="s">
        <v>537</v>
      </c>
      <c r="O2364">
        <v>19.231249999999999</v>
      </c>
      <c r="P2364" t="s">
        <v>10264</v>
      </c>
    </row>
    <row r="2365" spans="1:16" ht="15" x14ac:dyDescent="0.25">
      <c r="A2365">
        <v>86290</v>
      </c>
      <c r="B2365" t="str">
        <f t="shared" si="72"/>
        <v>S-S65 top a medium-strong profile 4/18mm 3m silver</v>
      </c>
      <c r="C2365" s="185">
        <f t="shared" si="73"/>
        <v>0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471.74400000000003</v>
      </c>
      <c r="I2365" s="460">
        <v>19.267119999999998</v>
      </c>
      <c r="J2365" s="460">
        <v>87.248580000000004</v>
      </c>
      <c r="K2365" s="460">
        <v>8179.4322700000002</v>
      </c>
      <c r="L2365" s="459" t="s">
        <v>537</v>
      </c>
      <c r="O2365">
        <v>0</v>
      </c>
      <c r="P2365" t="s">
        <v>10265</v>
      </c>
    </row>
    <row r="2366" spans="1:16" ht="15" x14ac:dyDescent="0.25">
      <c r="A2366">
        <v>86291</v>
      </c>
      <c r="B2366" t="str">
        <f t="shared" si="72"/>
        <v>S-S65 bottom profile 4/18mm 2m silver</v>
      </c>
      <c r="C2366" s="185">
        <f t="shared" si="73"/>
        <v>27.099139999999998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>
        <v>699.54503</v>
      </c>
      <c r="I2366" s="460">
        <v>26.878820000000001</v>
      </c>
      <c r="J2366" s="460">
        <v>133.63722000000001</v>
      </c>
      <c r="K2366" s="460">
        <v>12877.455260000001</v>
      </c>
      <c r="L2366" s="459" t="s">
        <v>537</v>
      </c>
      <c r="O2366">
        <v>27.099139999999998</v>
      </c>
      <c r="P2366" t="s">
        <v>10266</v>
      </c>
    </row>
    <row r="2367" spans="1:16" ht="15" x14ac:dyDescent="0.25">
      <c r="A2367">
        <v>86292</v>
      </c>
      <c r="B2367" t="str">
        <f t="shared" si="72"/>
        <v>S-S65 bottom profile 4/18mm 3m silver</v>
      </c>
      <c r="C2367" s="185">
        <f t="shared" si="73"/>
        <v>0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987.16800000000001</v>
      </c>
      <c r="I2367" s="460">
        <v>40.318219999999997</v>
      </c>
      <c r="J2367" s="460">
        <v>182.57570999999999</v>
      </c>
      <c r="K2367" s="460">
        <v>17116.219359999999</v>
      </c>
      <c r="L2367" s="459" t="s">
        <v>537</v>
      </c>
      <c r="O2367">
        <v>0</v>
      </c>
      <c r="P2367" t="s">
        <v>10267</v>
      </c>
    </row>
    <row r="2368" spans="1:16" ht="15" x14ac:dyDescent="0.25">
      <c r="A2368">
        <v>86299</v>
      </c>
      <c r="B2368" t="str">
        <f t="shared" si="72"/>
        <v>S-set fittings S60</v>
      </c>
      <c r="C2368" s="185">
        <f t="shared" si="73"/>
        <v>9.2659599999999998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>
        <v>254.8</v>
      </c>
      <c r="I2368" s="460">
        <v>10.40662</v>
      </c>
      <c r="J2368" s="460">
        <v>47.125010000000003</v>
      </c>
      <c r="K2368" s="460">
        <v>4403.1667900000002</v>
      </c>
      <c r="L2368" s="459" t="s">
        <v>540</v>
      </c>
      <c r="O2368">
        <v>9.2659599999999998</v>
      </c>
      <c r="P2368" t="s">
        <v>10268</v>
      </c>
    </row>
    <row r="2369" spans="1:16" ht="15" x14ac:dyDescent="0.25">
      <c r="A2369">
        <v>181372</v>
      </c>
      <c r="B2369" t="str">
        <f t="shared" si="72"/>
        <v>S-S06N aluminum cover profile 2.5m</v>
      </c>
      <c r="C2369" s="185">
        <f t="shared" si="73"/>
        <v>0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>
        <v>0</v>
      </c>
      <c r="I2369" s="460">
        <v>0</v>
      </c>
      <c r="J2369" s="460">
        <v>0</v>
      </c>
      <c r="K2369" s="460">
        <v>0</v>
      </c>
      <c r="L2369" s="459" t="s">
        <v>540</v>
      </c>
      <c r="O2369">
        <v>0</v>
      </c>
      <c r="P2369" t="s">
        <v>10269</v>
      </c>
    </row>
    <row r="2370" spans="1:16" ht="15" x14ac:dyDescent="0.25">
      <c r="A2370">
        <v>181374</v>
      </c>
      <c r="B2370" t="str">
        <f t="shared" si="72"/>
        <v>S-S65 lower profile 4/18mm 3.5m silver</v>
      </c>
      <c r="C2370" s="185">
        <f t="shared" si="73"/>
        <v>0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>
        <v>0</v>
      </c>
      <c r="I2370" s="460">
        <v>0</v>
      </c>
      <c r="J2370" s="460">
        <v>0</v>
      </c>
      <c r="K2370" s="460">
        <v>0</v>
      </c>
      <c r="L2370" s="459" t="s">
        <v>540</v>
      </c>
      <c r="O2370">
        <v>0</v>
      </c>
      <c r="P2370" t="s">
        <v>10270</v>
      </c>
    </row>
    <row r="2371" spans="1:16" ht="15" x14ac:dyDescent="0.25">
      <c r="A2371">
        <v>183483</v>
      </c>
      <c r="B2371" t="str">
        <f t="shared" si="72"/>
        <v>S-S06NN lower aluminum guide profile 3.5m</v>
      </c>
      <c r="C2371" s="185">
        <f t="shared" si="73"/>
        <v>0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>
        <v>0</v>
      </c>
      <c r="I2371" s="460">
        <v>0</v>
      </c>
      <c r="J2371" s="460">
        <v>0</v>
      </c>
      <c r="K2371" s="460">
        <v>0</v>
      </c>
      <c r="L2371" s="459" t="s">
        <v>540</v>
      </c>
      <c r="O2371">
        <v>0</v>
      </c>
      <c r="P2371" t="s">
        <v>10271</v>
      </c>
    </row>
    <row r="2372" spans="1:16" ht="15" x14ac:dyDescent="0.25">
      <c r="A2372">
        <v>183533</v>
      </c>
      <c r="B2372" t="str">
        <f t="shared" ref="B2372:B2435" si="74">IF($A$2=1,D2372,IF($A$2=2,F2372,IF($A$2=3,G2372,IF($A$2=4,E2372,IF($A$2&gt;4,P2372,"zadat jazyk")))))</f>
        <v>S-S06N cover profile 3.5m silver anodized</v>
      </c>
      <c r="C2372" s="185">
        <f t="shared" ref="C2372:C2435" si="75">IF($A$2=1,H2372,IF($A$2=2,I2372,IF($A$2=3,J2372,IF($A$2=4,K2372,IF($A$2&gt;4,O2372,"zadat jazyk")))))</f>
        <v>0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>
        <v>0</v>
      </c>
      <c r="I2372" s="460">
        <v>0</v>
      </c>
      <c r="J2372" s="460">
        <v>0</v>
      </c>
      <c r="K2372" s="460">
        <v>0</v>
      </c>
      <c r="L2372" s="459" t="s">
        <v>540</v>
      </c>
      <c r="O2372">
        <v>0</v>
      </c>
      <c r="P2372" t="s">
        <v>10042</v>
      </c>
    </row>
    <row r="2373" spans="1:16" ht="15" x14ac:dyDescent="0.25">
      <c r="A2373">
        <v>183643</v>
      </c>
      <c r="B2373" t="str">
        <f t="shared" si="74"/>
        <v>S-S65 upper and middle profile 3.5m silver</v>
      </c>
      <c r="C2373" s="185">
        <f t="shared" si="75"/>
        <v>0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>
        <v>0</v>
      </c>
      <c r="I2373" s="460">
        <v>0</v>
      </c>
      <c r="J2373" s="460">
        <v>0</v>
      </c>
      <c r="K2373" s="460">
        <v>0</v>
      </c>
      <c r="L2373" s="459" t="s">
        <v>540</v>
      </c>
      <c r="O2373">
        <v>0</v>
      </c>
      <c r="P2373" t="s">
        <v>10272</v>
      </c>
    </row>
    <row r="2374" spans="1:16" ht="15" x14ac:dyDescent="0.25">
      <c r="A2374">
        <v>183720</v>
      </c>
      <c r="B2374" t="str">
        <f t="shared" si="74"/>
        <v>S-S65-bottom profile 4/18mm 3.5m silver</v>
      </c>
      <c r="C2374" s="185">
        <f t="shared" si="75"/>
        <v>0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>
        <v>0</v>
      </c>
      <c r="I2374" s="460">
        <v>0</v>
      </c>
      <c r="J2374" s="460">
        <v>0</v>
      </c>
      <c r="K2374" s="460">
        <v>0</v>
      </c>
      <c r="L2374" s="459" t="s">
        <v>540</v>
      </c>
      <c r="O2374">
        <v>0</v>
      </c>
      <c r="P2374" t="s">
        <v>10273</v>
      </c>
    </row>
    <row r="2375" spans="1:16" ht="15" x14ac:dyDescent="0.25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5" x14ac:dyDescent="0.25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5" x14ac:dyDescent="0.25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5" x14ac:dyDescent="0.25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5" x14ac:dyDescent="0.25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5" x14ac:dyDescent="0.25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5" x14ac:dyDescent="0.25">
      <c r="A2381">
        <v>230013</v>
      </c>
      <c r="B2381" t="str">
        <f t="shared" si="74"/>
        <v>Domino set 3 wings max. 21mm 50kg</v>
      </c>
      <c r="C2381" s="185">
        <f t="shared" si="75"/>
        <v>23.539680000000001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>
        <v>320.05777</v>
      </c>
      <c r="I2381" s="460">
        <v>14.155200000000001</v>
      </c>
      <c r="J2381" s="460">
        <v>76.023960000000002</v>
      </c>
      <c r="K2381" s="460">
        <v>5000.9026800000001</v>
      </c>
      <c r="L2381" s="459" t="s">
        <v>540</v>
      </c>
      <c r="O2381">
        <v>23.539680000000001</v>
      </c>
      <c r="P2381" t="s">
        <v>10274</v>
      </c>
    </row>
    <row r="2382" spans="1:16" ht="15" x14ac:dyDescent="0.25">
      <c r="A2382">
        <v>230037</v>
      </c>
      <c r="B2382" t="str">
        <f t="shared" si="74"/>
        <v>Domino set 3 wings max. 28mm 50kg</v>
      </c>
      <c r="C2382" s="185">
        <f t="shared" si="75"/>
        <v>23.919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>
        <v>222.99659</v>
      </c>
      <c r="I2382" s="460">
        <v>9.8624700000000001</v>
      </c>
      <c r="J2382" s="460">
        <v>77.249030000000005</v>
      </c>
      <c r="K2382" s="460">
        <v>3484.32168</v>
      </c>
      <c r="L2382" s="459" t="s">
        <v>540</v>
      </c>
      <c r="O2382">
        <v>23.919</v>
      </c>
      <c r="P2382" t="s">
        <v>10275</v>
      </c>
    </row>
    <row r="2383" spans="1:16" ht="15" x14ac:dyDescent="0.25">
      <c r="A2383">
        <v>230041</v>
      </c>
      <c r="B2383" t="str">
        <f t="shared" si="74"/>
        <v>Domino set of 2 dampers 40 Nm</v>
      </c>
      <c r="C2383" s="185">
        <f t="shared" si="75"/>
        <v>16.101459999999999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>
        <v>218.92383000000001</v>
      </c>
      <c r="I2383" s="460">
        <v>9.6823399999999999</v>
      </c>
      <c r="J2383" s="460">
        <v>52.00141</v>
      </c>
      <c r="K2383" s="460">
        <v>3420.68478</v>
      </c>
      <c r="L2383" s="459" t="s">
        <v>540</v>
      </c>
      <c r="O2383">
        <v>16.101459999999999</v>
      </c>
      <c r="P2383" t="s">
        <v>10276</v>
      </c>
    </row>
    <row r="2384" spans="1:16" ht="15" x14ac:dyDescent="0.25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5" x14ac:dyDescent="0.25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5" x14ac:dyDescent="0.25">
      <c r="A2386">
        <v>230046</v>
      </c>
      <c r="B2386" t="str">
        <f t="shared" si="74"/>
        <v>Domino upper line aluminum elox 3m</v>
      </c>
      <c r="C2386" s="185">
        <f t="shared" si="75"/>
        <v>27.037500000000001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>
        <v>5744.0002800000002</v>
      </c>
      <c r="L2386" s="459" t="s">
        <v>540</v>
      </c>
      <c r="O2386">
        <v>27.037500000000001</v>
      </c>
      <c r="P2386" t="s">
        <v>10277</v>
      </c>
    </row>
    <row r="2387" spans="1:16" ht="15" x14ac:dyDescent="0.25">
      <c r="A2387">
        <v>230053</v>
      </c>
      <c r="B2387" t="str">
        <f t="shared" si="74"/>
        <v>Domino lower line aluminum elox 3m</v>
      </c>
      <c r="C2387" s="185">
        <f t="shared" si="75"/>
        <v>16.401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>
        <v>222.99659</v>
      </c>
      <c r="I2387" s="460">
        <v>9.8624700000000001</v>
      </c>
      <c r="J2387" s="460">
        <v>52.968829999999997</v>
      </c>
      <c r="K2387" s="460">
        <v>3484.32168</v>
      </c>
      <c r="L2387" s="459" t="s">
        <v>540</v>
      </c>
      <c r="O2387">
        <v>16.401</v>
      </c>
      <c r="P2387" t="s">
        <v>10278</v>
      </c>
    </row>
    <row r="2388" spans="1:16" ht="15" x14ac:dyDescent="0.25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5" x14ac:dyDescent="0.25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5" x14ac:dyDescent="0.25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5" x14ac:dyDescent="0.25">
      <c r="A2391">
        <v>269889</v>
      </c>
      <c r="B2391" t="str">
        <f t="shared" si="74"/>
        <v>IC-bar Standard 10mm wenge 2,75m</v>
      </c>
      <c r="C2391" s="185">
        <f t="shared" si="75"/>
        <v>0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>
        <v>116.72499999999999</v>
      </c>
      <c r="I2391" s="460">
        <v>4.54298</v>
      </c>
      <c r="J2391" s="460">
        <v>25.052060000000001</v>
      </c>
      <c r="K2391" s="460">
        <v>0</v>
      </c>
      <c r="L2391" s="459" t="s">
        <v>537</v>
      </c>
      <c r="O2391">
        <v>0</v>
      </c>
      <c r="P2391" t="s">
        <v>10279</v>
      </c>
    </row>
    <row r="2392" spans="1:16" ht="15" x14ac:dyDescent="0.25">
      <c r="A2392">
        <v>269890</v>
      </c>
      <c r="B2392" t="str">
        <f t="shared" si="74"/>
        <v>IC-top guide WE 10mm wenge 2m</v>
      </c>
      <c r="C2392" s="185">
        <f t="shared" si="75"/>
        <v>0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>
        <v>444.85</v>
      </c>
      <c r="I2392" s="460">
        <v>17.31373</v>
      </c>
      <c r="J2392" s="460">
        <v>95.475800000000007</v>
      </c>
      <c r="K2392" s="460">
        <v>0</v>
      </c>
      <c r="L2392" s="459" t="s">
        <v>537</v>
      </c>
      <c r="O2392">
        <v>0</v>
      </c>
      <c r="P2392" t="s">
        <v>10280</v>
      </c>
    </row>
    <row r="2393" spans="1:16" ht="15" x14ac:dyDescent="0.25">
      <c r="A2393">
        <v>269891</v>
      </c>
      <c r="B2393" t="str">
        <f t="shared" si="74"/>
        <v>IC-bottom guide wenge 2m</v>
      </c>
      <c r="C2393" s="185">
        <f t="shared" si="75"/>
        <v>0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>
        <v>169.83750000000001</v>
      </c>
      <c r="I2393" s="460">
        <v>6.6101400000000003</v>
      </c>
      <c r="J2393" s="460">
        <v>36.451320000000003</v>
      </c>
      <c r="K2393" s="460">
        <v>0</v>
      </c>
      <c r="L2393" s="459" t="s">
        <v>537</v>
      </c>
      <c r="O2393">
        <v>0</v>
      </c>
      <c r="P2393" t="s">
        <v>10281</v>
      </c>
    </row>
    <row r="2394" spans="1:16" ht="15" x14ac:dyDescent="0.25">
      <c r="A2394">
        <v>269892</v>
      </c>
      <c r="B2394" t="str">
        <f t="shared" si="74"/>
        <v>IC-10mm horizontal bar wenge 2,4m</v>
      </c>
      <c r="C2394" s="185">
        <f t="shared" si="75"/>
        <v>0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>
        <v>102.02500000000001</v>
      </c>
      <c r="I2394" s="460">
        <v>3.9708600000000001</v>
      </c>
      <c r="J2394" s="460">
        <v>21.897079999999999</v>
      </c>
      <c r="K2394" s="460">
        <v>0</v>
      </c>
      <c r="L2394" s="459" t="s">
        <v>537</v>
      </c>
      <c r="O2394">
        <v>0</v>
      </c>
      <c r="P2394" t="s">
        <v>10282</v>
      </c>
    </row>
    <row r="2395" spans="1:16" ht="15" x14ac:dyDescent="0.25">
      <c r="A2395">
        <v>269893</v>
      </c>
      <c r="B2395" t="str">
        <f t="shared" si="74"/>
        <v>IC-cover strip 14mm 3,6m anodized champagne</v>
      </c>
      <c r="C2395" s="185">
        <f t="shared" si="75"/>
        <v>0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>
        <v>100.625</v>
      </c>
      <c r="I2395" s="460">
        <v>3.9163600000000001</v>
      </c>
      <c r="J2395" s="460">
        <v>21.596620000000001</v>
      </c>
      <c r="K2395" s="460">
        <v>0</v>
      </c>
      <c r="L2395" s="459" t="s">
        <v>537</v>
      </c>
      <c r="O2395">
        <v>0</v>
      </c>
      <c r="P2395" t="s">
        <v>10283</v>
      </c>
    </row>
    <row r="2396" spans="1:16" ht="15" x14ac:dyDescent="0.25">
      <c r="A2396">
        <v>269894</v>
      </c>
      <c r="B2396" t="str">
        <f t="shared" si="74"/>
        <v>IC-Dividing profile WE wenge 2,75m</v>
      </c>
      <c r="C2396" s="185">
        <f t="shared" si="75"/>
        <v>0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>
        <v>185.58750000000001</v>
      </c>
      <c r="I2396" s="460">
        <v>7.2231399999999999</v>
      </c>
      <c r="J2396" s="460">
        <v>39.831659999999999</v>
      </c>
      <c r="K2396" s="460">
        <v>0</v>
      </c>
      <c r="L2396" s="459" t="s">
        <v>537</v>
      </c>
      <c r="O2396">
        <v>0</v>
      </c>
      <c r="P2396" t="s">
        <v>10284</v>
      </c>
    </row>
    <row r="2397" spans="1:16" ht="15" x14ac:dyDescent="0.25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5" x14ac:dyDescent="0.25">
      <c r="A2398">
        <v>352544</v>
      </c>
      <c r="B2398" t="str">
        <f t="shared" si="74"/>
        <v>K-HAWA Frontino 40 H FS type S 1200-1799mm fitting set + guide</v>
      </c>
      <c r="C2398" s="185">
        <f t="shared" si="75"/>
        <v>0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32567.605179999999</v>
      </c>
      <c r="I2398" s="460">
        <v>1186.66218</v>
      </c>
      <c r="J2398" s="460">
        <v>4843.1929200000004</v>
      </c>
      <c r="K2398" s="460">
        <v>540183.06091</v>
      </c>
      <c r="L2398" s="459" t="s">
        <v>539</v>
      </c>
      <c r="O2398">
        <v>0</v>
      </c>
      <c r="P2398" t="s">
        <v>10285</v>
      </c>
    </row>
    <row r="2399" spans="1:16" ht="15" x14ac:dyDescent="0.25">
      <c r="A2399">
        <v>352545</v>
      </c>
      <c r="B2399" t="str">
        <f t="shared" si="74"/>
        <v>K-HAWA Frontino 40 H FS type M 1800-2199mm fitting set + guide</v>
      </c>
      <c r="C2399" s="185">
        <f t="shared" si="75"/>
        <v>0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34131.387150000002</v>
      </c>
      <c r="I2399" s="460">
        <v>1243.6415199999999</v>
      </c>
      <c r="J2399" s="460">
        <v>5075.7460199999996</v>
      </c>
      <c r="K2399" s="460">
        <v>571924.43044000003</v>
      </c>
      <c r="L2399" s="459" t="s">
        <v>539</v>
      </c>
      <c r="O2399">
        <v>0</v>
      </c>
      <c r="P2399" t="s">
        <v>10286</v>
      </c>
    </row>
    <row r="2400" spans="1:16" ht="15" x14ac:dyDescent="0.25">
      <c r="A2400">
        <v>352546</v>
      </c>
      <c r="B2400" t="str">
        <f t="shared" si="74"/>
        <v>K-HAWA Frontino 40 H FS type L 2200-2400mm fitting set + guide</v>
      </c>
      <c r="C2400" s="185">
        <f t="shared" si="75"/>
        <v>0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34926.701150000001</v>
      </c>
      <c r="I2400" s="460">
        <v>1272.62032</v>
      </c>
      <c r="J2400" s="460">
        <v>5194.01872</v>
      </c>
      <c r="K2400" s="460">
        <v>561912.88303999999</v>
      </c>
      <c r="L2400" s="459" t="s">
        <v>539</v>
      </c>
      <c r="O2400">
        <v>0</v>
      </c>
      <c r="P2400" t="s">
        <v>10287</v>
      </c>
    </row>
    <row r="2401" spans="1:16" ht="15" x14ac:dyDescent="0.25">
      <c r="A2401">
        <v>132331</v>
      </c>
      <c r="B2401" t="str">
        <f t="shared" si="74"/>
        <v>S-S20 / 30 alu double profile 6m anodized</v>
      </c>
      <c r="C2401" s="185">
        <f t="shared" si="75"/>
        <v>73.526439999999994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>
        <v>2024.568</v>
      </c>
      <c r="I2401" s="460">
        <v>82.688029999999998</v>
      </c>
      <c r="J2401" s="460">
        <v>374.44179000000003</v>
      </c>
      <c r="K2401" s="460">
        <v>35103.396769999999</v>
      </c>
      <c r="L2401" s="459" t="s">
        <v>537</v>
      </c>
      <c r="O2401">
        <v>73.526439999999994</v>
      </c>
      <c r="P2401" t="s">
        <v>10288</v>
      </c>
    </row>
    <row r="2402" spans="1:16" ht="15" x14ac:dyDescent="0.25">
      <c r="A2402">
        <v>133570</v>
      </c>
      <c r="B2402" t="str">
        <f t="shared" si="74"/>
        <v>SEVROLL 222618 Wilson rod holder</v>
      </c>
      <c r="C2402" s="185">
        <f t="shared" si="75"/>
        <v>2.222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>
        <v>69.479820000000004</v>
      </c>
      <c r="I2402" s="460">
        <v>2.49817</v>
      </c>
      <c r="J2402" s="460">
        <v>8.5905699999999996</v>
      </c>
      <c r="K2402" s="460">
        <v>995.67850999999996</v>
      </c>
      <c r="L2402" s="459" t="s">
        <v>539</v>
      </c>
      <c r="O2402">
        <v>2.222</v>
      </c>
      <c r="P2402" t="s">
        <v>10289</v>
      </c>
    </row>
    <row r="2403" spans="1:16" ht="15" x14ac:dyDescent="0.25">
      <c r="A2403">
        <v>133547</v>
      </c>
      <c r="B2403" t="str">
        <f t="shared" si="74"/>
        <v>SEVROLL 222615 Wilson beam 2108mm silver</v>
      </c>
      <c r="C2403" s="185">
        <f t="shared" si="75"/>
        <v>14.497999999999999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>
        <v>453.06625000000003</v>
      </c>
      <c r="I2403" s="460">
        <v>16.290150000000001</v>
      </c>
      <c r="J2403" s="460">
        <v>56.017679999999999</v>
      </c>
      <c r="K2403" s="460">
        <v>6492.6527699999997</v>
      </c>
      <c r="L2403" s="459" t="s">
        <v>539</v>
      </c>
      <c r="O2403">
        <v>14.497999999999999</v>
      </c>
      <c r="P2403" t="s">
        <v>10290</v>
      </c>
    </row>
    <row r="2404" spans="1:16" ht="15" x14ac:dyDescent="0.25">
      <c r="A2404">
        <v>133548</v>
      </c>
      <c r="B2404" t="str">
        <f t="shared" si="74"/>
        <v>SEVROLL 222616 Wilson bracket 300mm silver</v>
      </c>
      <c r="C2404" s="185">
        <f t="shared" si="75"/>
        <v>3.4980000000000002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>
        <v>109.28594</v>
      </c>
      <c r="I2404" s="460">
        <v>3.9294099999999998</v>
      </c>
      <c r="J2404" s="460">
        <v>13.51225</v>
      </c>
      <c r="K2404" s="460">
        <v>1566.11904</v>
      </c>
      <c r="L2404" s="459" t="s">
        <v>539</v>
      </c>
      <c r="O2404">
        <v>3.4980000000000002</v>
      </c>
      <c r="P2404" t="s">
        <v>10291</v>
      </c>
    </row>
    <row r="2405" spans="1:16" ht="15" x14ac:dyDescent="0.25">
      <c r="A2405">
        <v>133549</v>
      </c>
      <c r="B2405" t="str">
        <f t="shared" si="74"/>
        <v>SEVROLL 222617 Wilson bracket 500mm silver</v>
      </c>
      <c r="C2405" s="185">
        <f t="shared" si="75"/>
        <v>5.6980000000000004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>
        <v>178.04201</v>
      </c>
      <c r="I2405" s="460">
        <v>6.4015599999999999</v>
      </c>
      <c r="J2405" s="460">
        <v>22.013339999999999</v>
      </c>
      <c r="K2405" s="460">
        <v>2551.4259499999998</v>
      </c>
      <c r="L2405" s="459" t="s">
        <v>539</v>
      </c>
      <c r="O2405">
        <v>5.6980000000000004</v>
      </c>
      <c r="P2405" t="s">
        <v>10292</v>
      </c>
    </row>
    <row r="2406" spans="1:16" ht="15" x14ac:dyDescent="0.25">
      <c r="A2406">
        <v>133553</v>
      </c>
      <c r="B2406" t="str">
        <f t="shared" si="74"/>
        <v>SEVROLL 222619 Wilson rod diameter 25mm 1.2m silver</v>
      </c>
      <c r="C2406" s="185">
        <f t="shared" si="75"/>
        <v>6.2919999999999998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>
        <v>196.85945000000001</v>
      </c>
      <c r="I2406" s="460">
        <v>7.0781499999999999</v>
      </c>
      <c r="J2406" s="460">
        <v>24.339950000000002</v>
      </c>
      <c r="K2406" s="460">
        <v>2821.0885899999998</v>
      </c>
      <c r="L2406" s="459" t="s">
        <v>539</v>
      </c>
      <c r="O2406">
        <v>6.2919999999999998</v>
      </c>
      <c r="P2406" t="s">
        <v>10293</v>
      </c>
    </row>
    <row r="2407" spans="1:16" ht="15" x14ac:dyDescent="0.25">
      <c r="A2407">
        <v>133562</v>
      </c>
      <c r="B2407" t="str">
        <f t="shared" si="74"/>
        <v>SEVROLL 222620 Wilson mounting clip silver</v>
      </c>
      <c r="C2407" s="185">
        <f t="shared" si="75"/>
        <v>0.39600000000000002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>
        <v>12.30372</v>
      </c>
      <c r="I2407" s="460">
        <v>0.44238</v>
      </c>
      <c r="J2407" s="460">
        <v>1.52125</v>
      </c>
      <c r="K2407" s="460">
        <v>176.31816000000001</v>
      </c>
      <c r="L2407" s="459" t="s">
        <v>539</v>
      </c>
      <c r="O2407">
        <v>0.39600000000000002</v>
      </c>
      <c r="P2407" t="s">
        <v>10294</v>
      </c>
    </row>
    <row r="2408" spans="1:16" ht="15" x14ac:dyDescent="0.25">
      <c r="A2408">
        <v>133563</v>
      </c>
      <c r="B2408" t="str">
        <f t="shared" si="74"/>
        <v>SEVROLL 222621 Wilson Rod End Cap</v>
      </c>
      <c r="C2408" s="185">
        <f t="shared" si="75"/>
        <v>1.056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490.61698000000001</v>
      </c>
      <c r="L2408" s="459" t="s">
        <v>539</v>
      </c>
      <c r="O2408">
        <v>1.056</v>
      </c>
      <c r="P2408" t="s">
        <v>10295</v>
      </c>
    </row>
    <row r="2409" spans="1:16" ht="15" x14ac:dyDescent="0.25">
      <c r="A2409">
        <v>134686</v>
      </c>
      <c r="B2409" t="str">
        <f t="shared" si="74"/>
        <v>S-S06N cover profile (mask) 2m silver</v>
      </c>
      <c r="C2409" s="185">
        <f t="shared" si="75"/>
        <v>0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>
        <v>0</v>
      </c>
      <c r="I2409" s="460">
        <v>0</v>
      </c>
      <c r="J2409" s="460">
        <v>0</v>
      </c>
      <c r="K2409" s="460">
        <v>0</v>
      </c>
      <c r="L2409" s="459" t="s">
        <v>540</v>
      </c>
      <c r="O2409">
        <v>0</v>
      </c>
      <c r="P2409" t="s">
        <v>10041</v>
      </c>
    </row>
    <row r="2410" spans="1:16" ht="15" x14ac:dyDescent="0.25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5" x14ac:dyDescent="0.25">
      <c r="A2411">
        <v>204725</v>
      </c>
      <c r="B2411" t="str">
        <f t="shared" si="74"/>
        <v>IC-grip bar Standard 2.75m 4mm arctic silver</v>
      </c>
      <c r="C2411" s="185">
        <f t="shared" si="75"/>
        <v>0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>
        <v>120.5844</v>
      </c>
      <c r="I2411" s="460">
        <v>5.3864200000000002</v>
      </c>
      <c r="J2411" s="460">
        <v>23.60604</v>
      </c>
      <c r="K2411" s="460">
        <v>0</v>
      </c>
      <c r="L2411" s="459" t="s">
        <v>537</v>
      </c>
      <c r="O2411">
        <v>0</v>
      </c>
      <c r="P2411" t="s">
        <v>10296</v>
      </c>
    </row>
    <row r="2412" spans="1:16" ht="15" x14ac:dyDescent="0.25">
      <c r="A2412">
        <v>204727</v>
      </c>
      <c r="B2412" t="str">
        <f t="shared" si="74"/>
        <v>IC-set carriages Standard/Classic 1 wing</v>
      </c>
      <c r="C2412" s="185">
        <f t="shared" si="75"/>
        <v>0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>
        <v>261.625</v>
      </c>
      <c r="I2412" s="460">
        <v>10.22086</v>
      </c>
      <c r="J2412" s="460">
        <v>60.787520000000001</v>
      </c>
      <c r="K2412" s="460">
        <v>5366.4881999999998</v>
      </c>
      <c r="L2412" s="459" t="s">
        <v>539</v>
      </c>
      <c r="O2412">
        <v>0</v>
      </c>
      <c r="P2412" t="s">
        <v>10297</v>
      </c>
    </row>
    <row r="2413" spans="1:16" ht="15" x14ac:dyDescent="0.25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5" x14ac:dyDescent="0.25">
      <c r="A2414">
        <v>288793</v>
      </c>
      <c r="B2414" t="str">
        <f t="shared" si="74"/>
        <v>S-S05 upper guide profile 1.5m silver</v>
      </c>
      <c r="C2414" s="185">
        <f t="shared" si="75"/>
        <v>0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>
        <v>0</v>
      </c>
      <c r="I2414" s="460">
        <v>0</v>
      </c>
      <c r="J2414" s="460">
        <v>0</v>
      </c>
      <c r="K2414" s="460">
        <v>0</v>
      </c>
      <c r="L2414" s="459" t="s">
        <v>540</v>
      </c>
      <c r="O2414">
        <v>0</v>
      </c>
      <c r="P2414" t="s">
        <v>10298</v>
      </c>
    </row>
    <row r="2415" spans="1:16" ht="15" x14ac:dyDescent="0.25">
      <c r="A2415">
        <v>288795</v>
      </c>
      <c r="B2415" t="str">
        <f t="shared" si="74"/>
        <v>S-S06NN bottom profile 1.5m silver anodized</v>
      </c>
      <c r="C2415" s="185">
        <f t="shared" si="75"/>
        <v>0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>
        <v>0</v>
      </c>
      <c r="I2415" s="460">
        <v>0</v>
      </c>
      <c r="J2415" s="460">
        <v>0</v>
      </c>
      <c r="K2415" s="460">
        <v>0</v>
      </c>
      <c r="L2415" s="459" t="s">
        <v>540</v>
      </c>
      <c r="O2415">
        <v>0</v>
      </c>
      <c r="P2415" t="s">
        <v>10299</v>
      </c>
    </row>
    <row r="2416" spans="1:16" ht="15" x14ac:dyDescent="0.25">
      <c r="A2416">
        <v>288796</v>
      </c>
      <c r="B2416" t="str">
        <f t="shared" si="74"/>
        <v>S-S06N cover profile (mask) 1.5m silver</v>
      </c>
      <c r="C2416" s="185">
        <f t="shared" si="75"/>
        <v>0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>
        <v>0</v>
      </c>
      <c r="I2416" s="460">
        <v>0</v>
      </c>
      <c r="J2416" s="460">
        <v>0</v>
      </c>
      <c r="K2416" s="460">
        <v>0</v>
      </c>
      <c r="L2416" s="459" t="s">
        <v>540</v>
      </c>
      <c r="O2416">
        <v>0</v>
      </c>
      <c r="P2416" t="s">
        <v>10300</v>
      </c>
    </row>
    <row r="2417" spans="1:16" ht="15" x14ac:dyDescent="0.25">
      <c r="A2417">
        <v>288837</v>
      </c>
      <c r="B2417" t="str">
        <f t="shared" si="74"/>
        <v>S-S65 upper and middle profile 2.5m silver</v>
      </c>
      <c r="C2417" s="185">
        <f t="shared" si="75"/>
        <v>0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>
        <v>0</v>
      </c>
      <c r="I2417" s="460">
        <v>0</v>
      </c>
      <c r="J2417" s="460">
        <v>0</v>
      </c>
      <c r="K2417" s="460">
        <v>0</v>
      </c>
      <c r="L2417" s="459" t="s">
        <v>540</v>
      </c>
      <c r="O2417">
        <v>0</v>
      </c>
      <c r="P2417" t="s">
        <v>10301</v>
      </c>
    </row>
    <row r="2418" spans="1:16" ht="15" x14ac:dyDescent="0.25">
      <c r="A2418">
        <v>288839</v>
      </c>
      <c r="B2418" t="str">
        <f t="shared" si="74"/>
        <v>S-S65 lower profile 4/18mm 2.5m silver</v>
      </c>
      <c r="C2418" s="185">
        <f t="shared" si="75"/>
        <v>0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>
        <v>0</v>
      </c>
      <c r="I2418" s="460">
        <v>0</v>
      </c>
      <c r="J2418" s="460">
        <v>0</v>
      </c>
      <c r="K2418" s="460">
        <v>0</v>
      </c>
      <c r="L2418" s="459" t="s">
        <v>540</v>
      </c>
      <c r="O2418">
        <v>0</v>
      </c>
      <c r="P2418" t="s">
        <v>10302</v>
      </c>
    </row>
    <row r="2419" spans="1:16" ht="15" x14ac:dyDescent="0.25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5" x14ac:dyDescent="0.25">
      <c r="A2420">
        <v>120386</v>
      </c>
      <c r="B2420" t="str">
        <f t="shared" si="74"/>
        <v>S-alu profile S30 double raw 3m</v>
      </c>
      <c r="C2420" s="185">
        <f t="shared" si="75"/>
        <v>0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>
        <v>0</v>
      </c>
      <c r="I2420" s="460">
        <v>0</v>
      </c>
      <c r="J2420" s="460">
        <v>0</v>
      </c>
      <c r="K2420" s="460">
        <v>0</v>
      </c>
      <c r="L2420" s="459" t="s">
        <v>540</v>
      </c>
      <c r="O2420">
        <v>0</v>
      </c>
      <c r="P2420" t="s">
        <v>10303</v>
      </c>
    </row>
    <row r="2421" spans="1:16" ht="15" x14ac:dyDescent="0.25">
      <c r="A2421">
        <v>203925</v>
      </c>
      <c r="B2421" t="e">
        <f t="shared" si="74"/>
        <v>#N/A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5" x14ac:dyDescent="0.25">
      <c r="A2422">
        <v>203926</v>
      </c>
      <c r="B2422" t="e">
        <f t="shared" si="74"/>
        <v>#N/A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5" x14ac:dyDescent="0.25">
      <c r="A2423">
        <v>203927</v>
      </c>
      <c r="B2423" t="e">
        <f t="shared" si="74"/>
        <v>#N/A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5" x14ac:dyDescent="0.25">
      <c r="A2424">
        <v>203928</v>
      </c>
      <c r="B2424" t="e">
        <f t="shared" si="74"/>
        <v>#N/A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5" x14ac:dyDescent="0.25">
      <c r="A2425">
        <v>203930</v>
      </c>
      <c r="B2425" t="e">
        <f t="shared" si="74"/>
        <v>#N/A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5" x14ac:dyDescent="0.25">
      <c r="A2426">
        <v>203931</v>
      </c>
      <c r="B2426" t="e">
        <f t="shared" si="74"/>
        <v>#N/A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5" x14ac:dyDescent="0.25">
      <c r="A2427">
        <v>204229</v>
      </c>
      <c r="B2427" t="str">
        <f t="shared" si="74"/>
        <v>Ledge holder 1390 (40kg)</v>
      </c>
      <c r="C2427" s="185">
        <f t="shared" si="75"/>
        <v>0.97650000000000003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>
        <v>28.083680000000001</v>
      </c>
      <c r="I2427" s="460">
        <v>1.1316999999999999</v>
      </c>
      <c r="J2427" s="460">
        <v>5.1329500000000001</v>
      </c>
      <c r="K2427" s="460">
        <v>493.83789999999999</v>
      </c>
      <c r="L2427" s="459" t="s">
        <v>539</v>
      </c>
      <c r="O2427">
        <v>0.97650000000000003</v>
      </c>
      <c r="P2427" t="s">
        <v>10304</v>
      </c>
    </row>
    <row r="2428" spans="1:16" ht="15" x14ac:dyDescent="0.25">
      <c r="A2428">
        <v>92113</v>
      </c>
      <c r="B2428" t="str">
        <f t="shared" si="74"/>
        <v>StrongLine sliding fittings 1030 2 doors</v>
      </c>
      <c r="C2428" s="185">
        <f t="shared" si="75"/>
        <v>5.2306100000000004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695</v>
      </c>
      <c r="O2428">
        <v>5.2306100000000004</v>
      </c>
      <c r="P2428" t="s">
        <v>10305</v>
      </c>
    </row>
    <row r="2429" spans="1:16" ht="15" x14ac:dyDescent="0.25">
      <c r="A2429">
        <v>92114</v>
      </c>
      <c r="B2429" t="str">
        <f t="shared" si="74"/>
        <v>StrongLine Systems for built-in cabinets 1030 - 3 leaves</v>
      </c>
      <c r="C2429" s="185">
        <f t="shared" si="75"/>
        <v>7.8519800000000002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695</v>
      </c>
      <c r="O2429">
        <v>7.8519800000000002</v>
      </c>
      <c r="P2429" t="s">
        <v>10306</v>
      </c>
    </row>
    <row r="2430" spans="1:16" ht="15" x14ac:dyDescent="0.25">
      <c r="A2430">
        <v>265603</v>
      </c>
      <c r="B2430" t="str">
        <f t="shared" si="74"/>
        <v>IC-4mm strip vertical wide (Classic) white 2.75m</v>
      </c>
      <c r="C2430" s="185">
        <f t="shared" si="75"/>
        <v>0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>
        <v>136.9375</v>
      </c>
      <c r="I2430" s="460">
        <v>5.3296599999999996</v>
      </c>
      <c r="J2430" s="460">
        <v>29.390180000000001</v>
      </c>
      <c r="K2430" s="460">
        <v>0</v>
      </c>
      <c r="L2430" s="459" t="s">
        <v>537</v>
      </c>
      <c r="O2430">
        <v>0</v>
      </c>
      <c r="P2430" t="s">
        <v>10307</v>
      </c>
    </row>
    <row r="2431" spans="1:16" ht="15" x14ac:dyDescent="0.25">
      <c r="A2431">
        <v>265604</v>
      </c>
      <c r="B2431" t="str">
        <f t="shared" si="74"/>
        <v>IC-10mm strip vertical wide (Classic) white 2.75m</v>
      </c>
      <c r="C2431" s="185">
        <f t="shared" si="75"/>
        <v>0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>
        <v>136.9375</v>
      </c>
      <c r="I2431" s="460">
        <v>5.3296599999999996</v>
      </c>
      <c r="J2431" s="460">
        <v>29.390180000000001</v>
      </c>
      <c r="K2431" s="460">
        <v>0</v>
      </c>
      <c r="L2431" s="459" t="s">
        <v>537</v>
      </c>
      <c r="O2431">
        <v>0</v>
      </c>
      <c r="P2431" t="s">
        <v>10308</v>
      </c>
    </row>
    <row r="2432" spans="1:16" ht="15" x14ac:dyDescent="0.25">
      <c r="A2432">
        <v>265611</v>
      </c>
      <c r="B2432" t="str">
        <f t="shared" si="74"/>
        <v>IC-rail upper white 3m</v>
      </c>
      <c r="C2432" s="185">
        <f t="shared" si="75"/>
        <v>0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>
        <v>500.32499999999999</v>
      </c>
      <c r="I2432" s="460">
        <v>19.472840000000001</v>
      </c>
      <c r="J2432" s="460">
        <v>107.38209999999999</v>
      </c>
      <c r="K2432" s="460">
        <v>0</v>
      </c>
      <c r="L2432" s="459" t="s">
        <v>537</v>
      </c>
      <c r="O2432">
        <v>0</v>
      </c>
      <c r="P2432" t="s">
        <v>10309</v>
      </c>
    </row>
    <row r="2433" spans="1:16" ht="15" x14ac:dyDescent="0.25">
      <c r="A2433">
        <v>265612</v>
      </c>
      <c r="B2433" t="str">
        <f t="shared" si="74"/>
        <v>IC-rail lower white 3m</v>
      </c>
      <c r="C2433" s="185">
        <f t="shared" si="75"/>
        <v>0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>
        <v>226.625</v>
      </c>
      <c r="I2433" s="460">
        <v>8.8203300000000002</v>
      </c>
      <c r="J2433" s="460">
        <v>48.639319999999998</v>
      </c>
      <c r="K2433" s="460">
        <v>0</v>
      </c>
      <c r="L2433" s="459" t="s">
        <v>537</v>
      </c>
      <c r="O2433">
        <v>0</v>
      </c>
      <c r="P2433" t="s">
        <v>10310</v>
      </c>
    </row>
    <row r="2434" spans="1:16" ht="15" x14ac:dyDescent="0.25">
      <c r="A2434">
        <v>265613</v>
      </c>
      <c r="B2434" t="str">
        <f t="shared" si="74"/>
        <v>IC-4mm guide rail white 2.4m</v>
      </c>
      <c r="C2434" s="185">
        <f t="shared" si="75"/>
        <v>0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>
        <v>73.5</v>
      </c>
      <c r="I2434" s="460">
        <v>2.8606400000000001</v>
      </c>
      <c r="J2434" s="460">
        <v>15.77492</v>
      </c>
      <c r="K2434" s="460">
        <v>0</v>
      </c>
      <c r="L2434" s="459" t="s">
        <v>537</v>
      </c>
      <c r="O2434">
        <v>0</v>
      </c>
      <c r="P2434" t="s">
        <v>10311</v>
      </c>
    </row>
    <row r="2435" spans="1:16" ht="15" x14ac:dyDescent="0.25">
      <c r="A2435">
        <v>265857</v>
      </c>
      <c r="B2435" t="str">
        <f t="shared" si="74"/>
        <v>IC-mounting rail Rome 10mm alu EU champagne 5.3m</v>
      </c>
      <c r="C2435" s="185">
        <f t="shared" si="75"/>
        <v>0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>
        <v>1463.875</v>
      </c>
      <c r="I2435" s="460">
        <v>35.051450000000003</v>
      </c>
      <c r="J2435" s="460">
        <v>193.28966</v>
      </c>
      <c r="K2435" s="460">
        <v>29466.38709</v>
      </c>
      <c r="L2435" s="459" t="s">
        <v>539</v>
      </c>
      <c r="O2435">
        <v>0</v>
      </c>
      <c r="P2435" t="s">
        <v>10312</v>
      </c>
    </row>
    <row r="2436" spans="1:16" ht="15" x14ac:dyDescent="0.25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5" x14ac:dyDescent="0.25">
      <c r="A2437">
        <v>90106</v>
      </c>
      <c r="B2437" t="str">
        <f t="shared" si="76"/>
        <v>SEVROLL 04535 Universal 18 mounting bar 18mm 2.7m silver</v>
      </c>
      <c r="C2437" s="185">
        <f t="shared" si="77"/>
        <v>14.96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6700.0857400000004</v>
      </c>
      <c r="L2437" s="459" t="s">
        <v>538</v>
      </c>
      <c r="O2437">
        <v>14.96</v>
      </c>
      <c r="P2437" t="s">
        <v>9139</v>
      </c>
    </row>
    <row r="2438" spans="1:16" ht="15" x14ac:dyDescent="0.25">
      <c r="A2438">
        <v>89103</v>
      </c>
      <c r="B2438" t="str">
        <f t="shared" si="76"/>
        <v>SEVROLL 00490 Focus 18mm mounting bar 2.7m silver</v>
      </c>
      <c r="C2438" s="185">
        <f t="shared" si="77"/>
        <v>6.27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2696.62887</v>
      </c>
      <c r="L2438" s="459" t="s">
        <v>538</v>
      </c>
      <c r="O2438">
        <v>6.27</v>
      </c>
      <c r="P2438" t="s">
        <v>8927</v>
      </c>
    </row>
    <row r="2439" spans="1:16" ht="15" x14ac:dyDescent="0.25">
      <c r="A2439">
        <v>89104</v>
      </c>
      <c r="B2439" t="str">
        <f t="shared" si="76"/>
        <v>SEVROLL 01030 Gemini overhead line 1.7m gold</v>
      </c>
      <c r="C2439" s="185">
        <f t="shared" si="77"/>
        <v>17.071999999999999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7052.7216600000002</v>
      </c>
      <c r="L2439" s="459" t="s">
        <v>539</v>
      </c>
      <c r="O2439">
        <v>17.071999999999999</v>
      </c>
      <c r="P2439" t="s">
        <v>9104</v>
      </c>
    </row>
    <row r="2440" spans="1:16" ht="15" x14ac:dyDescent="0.25">
      <c r="A2440">
        <v>89105</v>
      </c>
      <c r="B2440" t="str">
        <f t="shared" si="76"/>
        <v>SEVROLL 01008 Gemini overhead line 1.7m olive</v>
      </c>
      <c r="C2440" s="185">
        <f t="shared" si="77"/>
        <v>16.565999999999999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7052.7216600000002</v>
      </c>
      <c r="L2440" s="459" t="s">
        <v>538</v>
      </c>
      <c r="O2440">
        <v>16.565999999999999</v>
      </c>
      <c r="P2440" t="s">
        <v>9111</v>
      </c>
    </row>
    <row r="2441" spans="1:16" ht="15" x14ac:dyDescent="0.25">
      <c r="A2441">
        <v>89106</v>
      </c>
      <c r="B2441" t="str">
        <f t="shared" si="76"/>
        <v>SEVROLL 01023 Gemini overhead line 1.7m silver</v>
      </c>
      <c r="C2441" s="185">
        <f t="shared" si="77"/>
        <v>13.97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5642.1771799999997</v>
      </c>
      <c r="L2441" s="459" t="s">
        <v>538</v>
      </c>
      <c r="O2441">
        <v>13.97</v>
      </c>
      <c r="P2441" t="s">
        <v>9073</v>
      </c>
    </row>
    <row r="2442" spans="1:16" ht="15" x14ac:dyDescent="0.25">
      <c r="A2442">
        <v>89107</v>
      </c>
      <c r="B2442" t="str">
        <f t="shared" si="76"/>
        <v>SEVROLL 01032 Gemini overhead line 2.35m gold</v>
      </c>
      <c r="C2442" s="185">
        <f t="shared" si="77"/>
        <v>23.606000000000002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9749.3505399999995</v>
      </c>
      <c r="L2442" s="459" t="s">
        <v>539</v>
      </c>
      <c r="O2442">
        <v>23.606000000000002</v>
      </c>
      <c r="P2442" t="s">
        <v>9176</v>
      </c>
    </row>
    <row r="2443" spans="1:16" ht="15" x14ac:dyDescent="0.25">
      <c r="A2443">
        <v>89108</v>
      </c>
      <c r="B2443" t="str">
        <f t="shared" si="76"/>
        <v>SEVROLL 01010 Gemini upper line 2.35m olive</v>
      </c>
      <c r="C2443" s="185">
        <f t="shared" si="77"/>
        <v>22.902000000000001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9749.3505399999995</v>
      </c>
      <c r="L2443" s="459" t="s">
        <v>538</v>
      </c>
      <c r="O2443">
        <v>22.902000000000001</v>
      </c>
      <c r="P2443" t="s">
        <v>9175</v>
      </c>
    </row>
    <row r="2444" spans="1:16" ht="15" x14ac:dyDescent="0.25">
      <c r="A2444">
        <v>89109</v>
      </c>
      <c r="B2444" t="str">
        <f t="shared" si="76"/>
        <v>SEVROLL 01025 Gemini overhead line 2.35m silver</v>
      </c>
      <c r="C2444" s="185">
        <f t="shared" si="77"/>
        <v>19.315999999999999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7789.1087399999997</v>
      </c>
      <c r="L2444" s="459" t="s">
        <v>695</v>
      </c>
      <c r="O2444">
        <v>19.315999999999999</v>
      </c>
      <c r="P2444" t="s">
        <v>9141</v>
      </c>
    </row>
    <row r="2445" spans="1:16" ht="15" x14ac:dyDescent="0.25">
      <c r="A2445">
        <v>89110</v>
      </c>
      <c r="B2445" t="str">
        <f t="shared" si="76"/>
        <v>SEVROLL 01033 Gemini overhead line 3m gold</v>
      </c>
      <c r="C2445" s="185">
        <f t="shared" si="77"/>
        <v>30.184000000000001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12445.979429999999</v>
      </c>
      <c r="L2445" s="459" t="s">
        <v>538</v>
      </c>
      <c r="O2445">
        <v>30.184000000000001</v>
      </c>
      <c r="P2445" t="s">
        <v>9224</v>
      </c>
    </row>
    <row r="2446" spans="1:16" ht="15" x14ac:dyDescent="0.25">
      <c r="A2446">
        <v>89111</v>
      </c>
      <c r="B2446" t="str">
        <f t="shared" si="76"/>
        <v>SEVROLL 01011 Gemini upper line 3m olive</v>
      </c>
      <c r="C2446" s="185">
        <f t="shared" si="77"/>
        <v>29.282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12445.979429999999</v>
      </c>
      <c r="L2446" s="459" t="s">
        <v>538</v>
      </c>
      <c r="O2446">
        <v>29.282</v>
      </c>
      <c r="P2446" t="s">
        <v>9223</v>
      </c>
    </row>
    <row r="2447" spans="1:16" ht="15" x14ac:dyDescent="0.25">
      <c r="A2447">
        <v>89112</v>
      </c>
      <c r="B2447" t="str">
        <f t="shared" si="76"/>
        <v>SEVROLL 01026 Gemini overhead line 3m silver</v>
      </c>
      <c r="C2447" s="185">
        <f t="shared" si="77"/>
        <v>24.661999999999999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9946.4119300000002</v>
      </c>
      <c r="L2447" s="459" t="s">
        <v>695</v>
      </c>
      <c r="O2447">
        <v>24.661999999999999</v>
      </c>
      <c r="P2447" t="s">
        <v>9185</v>
      </c>
    </row>
    <row r="2448" spans="1:16" ht="15" x14ac:dyDescent="0.25">
      <c r="A2448">
        <v>89113</v>
      </c>
      <c r="B2448" t="str">
        <f t="shared" si="76"/>
        <v>SEVROLL 01462 Gemini overhead line 4.05m gold</v>
      </c>
      <c r="C2448" s="185">
        <f t="shared" si="77"/>
        <v>40.700000000000003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16802.072219999998</v>
      </c>
      <c r="L2448" s="459" t="s">
        <v>538</v>
      </c>
      <c r="O2448">
        <v>40.700000000000003</v>
      </c>
      <c r="P2448" t="s">
        <v>9272</v>
      </c>
    </row>
    <row r="2449" spans="1:16" ht="15" x14ac:dyDescent="0.25">
      <c r="A2449">
        <v>89114</v>
      </c>
      <c r="B2449" t="str">
        <f t="shared" si="76"/>
        <v>SEVROLL 01439 Gemini overhead line 4.05m olive</v>
      </c>
      <c r="C2449" s="185">
        <f t="shared" si="77"/>
        <v>39.49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16802.072219999998</v>
      </c>
      <c r="L2449" s="459" t="s">
        <v>538</v>
      </c>
      <c r="O2449">
        <v>39.49</v>
      </c>
      <c r="P2449" t="s">
        <v>9271</v>
      </c>
    </row>
    <row r="2450" spans="1:16" ht="15" x14ac:dyDescent="0.25">
      <c r="A2450">
        <v>89115</v>
      </c>
      <c r="B2450" t="str">
        <f t="shared" si="76"/>
        <v>SEVROLL 01469 Gemini overhead line 4.05m silver</v>
      </c>
      <c r="C2450" s="185">
        <f t="shared" si="77"/>
        <v>33.286000000000001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13420.91432</v>
      </c>
      <c r="L2450" s="459" t="s">
        <v>695</v>
      </c>
      <c r="O2450">
        <v>33.286000000000001</v>
      </c>
      <c r="P2450" t="s">
        <v>9244</v>
      </c>
    </row>
    <row r="2451" spans="1:16" ht="15" x14ac:dyDescent="0.25">
      <c r="A2451">
        <v>89116</v>
      </c>
      <c r="B2451" t="e">
        <f t="shared" si="76"/>
        <v>#N/A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5" x14ac:dyDescent="0.25">
      <c r="A2452">
        <v>89117</v>
      </c>
      <c r="B2452" t="str">
        <f t="shared" si="76"/>
        <v>SEVROLL 00736 Cleft lower guide 1.7m olive</v>
      </c>
      <c r="C2452" s="185">
        <f t="shared" si="77"/>
        <v>5.9748299999999999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>
        <v>166.1</v>
      </c>
      <c r="I2452" s="460">
        <v>6.5603600000000002</v>
      </c>
      <c r="J2452" s="460">
        <v>0</v>
      </c>
      <c r="K2452" s="460">
        <v>2839.22181</v>
      </c>
      <c r="L2452" s="459" t="s">
        <v>540</v>
      </c>
      <c r="O2452">
        <v>5.9748299999999999</v>
      </c>
      <c r="P2452" t="s">
        <v>9324</v>
      </c>
    </row>
    <row r="2453" spans="1:16" ht="15" x14ac:dyDescent="0.25">
      <c r="A2453">
        <v>89118</v>
      </c>
      <c r="B2453" t="str">
        <f t="shared" si="76"/>
        <v>SEVROLL 00749 Cleft lower line 1.7m silver</v>
      </c>
      <c r="C2453" s="185">
        <f t="shared" si="77"/>
        <v>5.9748299999999999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>
        <v>166.1</v>
      </c>
      <c r="I2453" s="460">
        <v>6.5603600000000002</v>
      </c>
      <c r="J2453" s="460">
        <v>0</v>
      </c>
      <c r="K2453" s="460">
        <v>2839.22181</v>
      </c>
      <c r="L2453" s="459" t="s">
        <v>540</v>
      </c>
      <c r="O2453">
        <v>5.9748299999999999</v>
      </c>
      <c r="P2453" t="s">
        <v>9325</v>
      </c>
    </row>
    <row r="2454" spans="1:16" ht="15" x14ac:dyDescent="0.25">
      <c r="A2454">
        <v>89122</v>
      </c>
      <c r="B2454" t="e">
        <f t="shared" si="76"/>
        <v>#N/A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5" x14ac:dyDescent="0.25">
      <c r="A2455">
        <v>89125</v>
      </c>
      <c r="B2455" t="e">
        <f t="shared" si="76"/>
        <v>#N/A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5" x14ac:dyDescent="0.25">
      <c r="A2456">
        <v>89131</v>
      </c>
      <c r="B2456" t="str">
        <f t="shared" si="76"/>
        <v>SEVROLL self-adhesive dust brush 6,7x4mm grey</v>
      </c>
      <c r="C2456" s="185">
        <f t="shared" si="77"/>
        <v>0.1142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60.897199999999998</v>
      </c>
      <c r="L2456" s="459" t="s">
        <v>695</v>
      </c>
      <c r="O2456">
        <v>0.1142</v>
      </c>
      <c r="P2456" t="s">
        <v>9329</v>
      </c>
    </row>
    <row r="2457" spans="1:16" ht="15" x14ac:dyDescent="0.25">
      <c r="A2457">
        <v>89132</v>
      </c>
      <c r="B2457" t="str">
        <f t="shared" si="76"/>
        <v>SEVROLL 00108 angle Mini 17x11mm 1.7m gold</v>
      </c>
      <c r="C2457" s="185">
        <f t="shared" si="77"/>
        <v>2.7280000000000002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1223.85472</v>
      </c>
      <c r="L2457" s="459" t="s">
        <v>539</v>
      </c>
      <c r="O2457">
        <v>2.7280000000000002</v>
      </c>
      <c r="P2457" t="s">
        <v>8857</v>
      </c>
    </row>
    <row r="2458" spans="1:16" ht="15" x14ac:dyDescent="0.25">
      <c r="A2458">
        <v>89133</v>
      </c>
      <c r="B2458" t="str">
        <f t="shared" si="76"/>
        <v>SEVROLL 00093 angle Mini 17x11mm 1.7m olive</v>
      </c>
      <c r="C2458" s="185">
        <f t="shared" si="77"/>
        <v>2.7280000000000002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1223.85472</v>
      </c>
      <c r="L2458" s="459" t="s">
        <v>538</v>
      </c>
      <c r="O2458">
        <v>2.7280000000000002</v>
      </c>
      <c r="P2458" t="s">
        <v>8859</v>
      </c>
    </row>
    <row r="2459" spans="1:16" ht="15" x14ac:dyDescent="0.25">
      <c r="A2459">
        <v>89134</v>
      </c>
      <c r="B2459" t="str">
        <f t="shared" si="76"/>
        <v>SEVROLL 00102 angle Mini 17x11mm 1.7m silver</v>
      </c>
      <c r="C2459" s="185">
        <f t="shared" si="77"/>
        <v>2.31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974.93489</v>
      </c>
      <c r="L2459" s="459" t="s">
        <v>538</v>
      </c>
      <c r="O2459">
        <v>2.31</v>
      </c>
      <c r="P2459" t="s">
        <v>8851</v>
      </c>
    </row>
    <row r="2460" spans="1:16" ht="15" x14ac:dyDescent="0.25">
      <c r="A2460">
        <v>89135</v>
      </c>
      <c r="B2460" t="str">
        <f t="shared" si="76"/>
        <v>SEVROLL 00109 angle Mini 17x11mm 2.35m gold</v>
      </c>
      <c r="C2460" s="185">
        <f t="shared" si="77"/>
        <v>3.806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1690.5787499999999</v>
      </c>
      <c r="L2460" s="459" t="s">
        <v>539</v>
      </c>
      <c r="O2460">
        <v>3.806</v>
      </c>
      <c r="P2460" t="s">
        <v>8877</v>
      </c>
    </row>
    <row r="2461" spans="1:16" ht="15" x14ac:dyDescent="0.25">
      <c r="A2461">
        <v>89136</v>
      </c>
      <c r="B2461" t="str">
        <f t="shared" si="76"/>
        <v>SEVROLL 00094 angle Mini 17x11mm 2.35m olive</v>
      </c>
      <c r="C2461" s="185">
        <f t="shared" si="77"/>
        <v>3.806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1690.5787499999999</v>
      </c>
      <c r="L2461" s="459" t="s">
        <v>538</v>
      </c>
      <c r="O2461">
        <v>3.806</v>
      </c>
      <c r="P2461" t="s">
        <v>8876</v>
      </c>
    </row>
    <row r="2462" spans="1:16" ht="15" x14ac:dyDescent="0.25">
      <c r="A2462">
        <v>89137</v>
      </c>
      <c r="B2462" t="str">
        <f t="shared" si="76"/>
        <v>SEVROLL 00103 angle Mini 17x11mm 2.35m silver</v>
      </c>
      <c r="C2462" s="185">
        <f t="shared" si="77"/>
        <v>3.2559999999999998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1348.3144400000001</v>
      </c>
      <c r="L2462" s="459" t="s">
        <v>538</v>
      </c>
      <c r="O2462">
        <v>3.2559999999999998</v>
      </c>
      <c r="P2462" t="s">
        <v>8861</v>
      </c>
    </row>
    <row r="2463" spans="1:16" ht="15" x14ac:dyDescent="0.25">
      <c r="A2463">
        <v>89138</v>
      </c>
      <c r="B2463" t="str">
        <f t="shared" si="76"/>
        <v>SEVROLL 00110 angle Mini 17x11mm 3m gold</v>
      </c>
      <c r="C2463" s="185">
        <f t="shared" si="77"/>
        <v>4.8840000000000003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2146.9315799999999</v>
      </c>
      <c r="L2463" s="459" t="s">
        <v>539</v>
      </c>
      <c r="O2463">
        <v>4.8840000000000003</v>
      </c>
      <c r="P2463" t="s">
        <v>8906</v>
      </c>
    </row>
    <row r="2464" spans="1:16" ht="15" x14ac:dyDescent="0.25">
      <c r="A2464">
        <v>89139</v>
      </c>
      <c r="B2464" t="str">
        <f t="shared" si="76"/>
        <v>SEVROLL 00095 angle Mini 17x11mm 3m olive</v>
      </c>
      <c r="C2464" s="185">
        <f t="shared" si="77"/>
        <v>4.8840000000000003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2146.9315799999999</v>
      </c>
      <c r="L2464" s="459" t="s">
        <v>538</v>
      </c>
      <c r="O2464">
        <v>4.8840000000000003</v>
      </c>
      <c r="P2464" t="s">
        <v>8905</v>
      </c>
    </row>
    <row r="2465" spans="1:16" ht="15" x14ac:dyDescent="0.25">
      <c r="A2465">
        <v>89140</v>
      </c>
      <c r="B2465" t="str">
        <f t="shared" si="76"/>
        <v>SEVROLL 00104 angle Mini 17x11mm 3m silver</v>
      </c>
      <c r="C2465" s="185">
        <f t="shared" si="77"/>
        <v>4.0919999999999996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1721.69399</v>
      </c>
      <c r="L2465" s="459" t="s">
        <v>538</v>
      </c>
      <c r="O2465">
        <v>4.0919999999999996</v>
      </c>
      <c r="P2465" t="s">
        <v>8878</v>
      </c>
    </row>
    <row r="2466" spans="1:16" ht="15" x14ac:dyDescent="0.25">
      <c r="A2466">
        <v>89150</v>
      </c>
      <c r="B2466" t="str">
        <f t="shared" si="76"/>
        <v>SEVROLL 01117 Micra upper/lower guide 1.7m silver anodized</v>
      </c>
      <c r="C2466" s="185">
        <f t="shared" si="77"/>
        <v>3.1459999999999999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1337.94283</v>
      </c>
      <c r="L2466" s="459" t="s">
        <v>538</v>
      </c>
      <c r="O2466">
        <v>3.1459999999999999</v>
      </c>
      <c r="P2466" t="s">
        <v>8873</v>
      </c>
    </row>
    <row r="2467" spans="1:16" ht="15" x14ac:dyDescent="0.25">
      <c r="A2467">
        <v>89151</v>
      </c>
      <c r="B2467" t="str">
        <f t="shared" si="76"/>
        <v>SEVROLL 01119 Micra upper/lower guide 2.35m silver anodized</v>
      </c>
      <c r="C2467" s="185">
        <f t="shared" si="77"/>
        <v>4.3559999999999999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1856.52531</v>
      </c>
      <c r="L2467" s="459" t="s">
        <v>538</v>
      </c>
      <c r="O2467">
        <v>4.3559999999999999</v>
      </c>
      <c r="P2467" t="s">
        <v>8909</v>
      </c>
    </row>
    <row r="2468" spans="1:16" ht="15" x14ac:dyDescent="0.25">
      <c r="A2468">
        <v>89152</v>
      </c>
      <c r="B2468" t="str">
        <f t="shared" si="76"/>
        <v>SEVROLL 01120 Micra upper/lower guide 3m silver anodized</v>
      </c>
      <c r="C2468" s="185">
        <f t="shared" si="77"/>
        <v>5.5659999999999998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2364.7361799999999</v>
      </c>
      <c r="L2468" s="459" t="s">
        <v>538</v>
      </c>
      <c r="O2468">
        <v>5.5659999999999998</v>
      </c>
      <c r="P2468" t="s">
        <v>8942</v>
      </c>
    </row>
    <row r="2469" spans="1:16" ht="15" x14ac:dyDescent="0.25">
      <c r="A2469">
        <v>89156</v>
      </c>
      <c r="B2469" t="str">
        <f t="shared" si="76"/>
        <v>SEVROLL 50233 Micra upper/lower guide 1.7m raw</v>
      </c>
      <c r="C2469" s="185">
        <f t="shared" si="77"/>
        <v>2.42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1037.1649500000001</v>
      </c>
      <c r="L2469" s="459" t="s">
        <v>538</v>
      </c>
      <c r="O2469">
        <v>2.42</v>
      </c>
      <c r="P2469" t="s">
        <v>8850</v>
      </c>
    </row>
    <row r="2470" spans="1:16" ht="15" x14ac:dyDescent="0.25">
      <c r="A2470">
        <v>89157</v>
      </c>
      <c r="B2470" t="str">
        <f t="shared" si="76"/>
        <v>SEVROLL 50235 Micra upper/lower guide 2.35m raw</v>
      </c>
      <c r="C2470" s="185">
        <f t="shared" si="77"/>
        <v>3.3879999999999999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1441.65932</v>
      </c>
      <c r="L2470" s="459" t="s">
        <v>538</v>
      </c>
      <c r="O2470">
        <v>3.3879999999999999</v>
      </c>
      <c r="P2470" t="s">
        <v>8860</v>
      </c>
    </row>
    <row r="2471" spans="1:16" ht="15" x14ac:dyDescent="0.25">
      <c r="A2471">
        <v>89158</v>
      </c>
      <c r="B2471" t="str">
        <f t="shared" si="76"/>
        <v>SEVROLL 50236 Micra upper/lower guide 3m raw</v>
      </c>
      <c r="C2471" s="185">
        <f t="shared" si="77"/>
        <v>4.3120000000000003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1835.78208</v>
      </c>
      <c r="L2471" s="459" t="s">
        <v>538</v>
      </c>
      <c r="O2471">
        <v>4.3120000000000003</v>
      </c>
      <c r="P2471" t="s">
        <v>8875</v>
      </c>
    </row>
    <row r="2472" spans="1:16" ht="15" x14ac:dyDescent="0.25">
      <c r="A2472">
        <v>89172</v>
      </c>
      <c r="B2472" t="e">
        <f t="shared" si="76"/>
        <v>#N/A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5" x14ac:dyDescent="0.25">
      <c r="A2473">
        <v>89175</v>
      </c>
      <c r="B2473" t="e">
        <f t="shared" si="76"/>
        <v>#N/A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5" x14ac:dyDescent="0.25">
      <c r="A2474">
        <v>89177</v>
      </c>
      <c r="B2474" t="str">
        <f t="shared" si="76"/>
        <v>SEVROLL mask Cleft 2.35m silver</v>
      </c>
      <c r="C2474" s="185">
        <f t="shared" si="77"/>
        <v>3.0784199999999999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>
        <v>85.58</v>
      </c>
      <c r="I2474" s="460">
        <v>3.3801000000000001</v>
      </c>
      <c r="J2474" s="460">
        <v>0</v>
      </c>
      <c r="K2474" s="460">
        <v>1462.85733</v>
      </c>
      <c r="L2474" s="459" t="s">
        <v>540</v>
      </c>
      <c r="O2474">
        <v>3.0784199999999999</v>
      </c>
      <c r="P2474" t="s">
        <v>9431</v>
      </c>
    </row>
    <row r="2475" spans="1:16" ht="15" x14ac:dyDescent="0.25">
      <c r="A2475">
        <v>89178</v>
      </c>
      <c r="B2475" t="e">
        <f t="shared" si="76"/>
        <v>#N/A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5" x14ac:dyDescent="0.25">
      <c r="A2476">
        <v>89187</v>
      </c>
      <c r="B2476" t="str">
        <f t="shared" si="76"/>
        <v>SEVROLL 00703 connecting rail "T" 3m olive</v>
      </c>
      <c r="C2476" s="185">
        <f t="shared" si="77"/>
        <v>10.032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4729.4723400000003</v>
      </c>
      <c r="L2476" s="459" t="s">
        <v>538</v>
      </c>
      <c r="O2476">
        <v>10.032</v>
      </c>
      <c r="P2476" t="s">
        <v>9035</v>
      </c>
    </row>
    <row r="2477" spans="1:16" ht="15" x14ac:dyDescent="0.25">
      <c r="A2477">
        <v>89188</v>
      </c>
      <c r="B2477" t="str">
        <f t="shared" si="76"/>
        <v>SEVROLL 00706 connecting rail "T" 3m silver</v>
      </c>
      <c r="C2477" s="185">
        <f t="shared" si="77"/>
        <v>9.02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3847.8819400000002</v>
      </c>
      <c r="L2477" s="459" t="s">
        <v>538</v>
      </c>
      <c r="O2477">
        <v>9.02</v>
      </c>
      <c r="P2477" t="s">
        <v>9028</v>
      </c>
    </row>
    <row r="2478" spans="1:16" ht="15" x14ac:dyDescent="0.25">
      <c r="A2478">
        <v>89224</v>
      </c>
      <c r="B2478" t="str">
        <f t="shared" si="76"/>
        <v>SEVROLL 00163 Gemini 10 bottom cover strip 3m 10mm silver</v>
      </c>
      <c r="C2478" s="185">
        <f t="shared" si="77"/>
        <v>25.585999999999999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10319.79148</v>
      </c>
      <c r="L2478" s="459" t="s">
        <v>538</v>
      </c>
      <c r="O2478">
        <v>25.585999999999999</v>
      </c>
      <c r="P2478" t="s">
        <v>9473</v>
      </c>
    </row>
    <row r="2479" spans="1:16" ht="15" x14ac:dyDescent="0.25">
      <c r="A2479">
        <v>89225</v>
      </c>
      <c r="B2479" t="str">
        <f t="shared" si="76"/>
        <v>SEVROLL 00155 Gemini 10 bottom cover strip 3m 10mm olive</v>
      </c>
      <c r="C2479" s="185">
        <f t="shared" si="77"/>
        <v>26.751999999999999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12611.92596</v>
      </c>
      <c r="L2479" s="459" t="s">
        <v>538</v>
      </c>
      <c r="O2479">
        <v>26.751999999999999</v>
      </c>
      <c r="P2479" t="s">
        <v>9471</v>
      </c>
    </row>
    <row r="2480" spans="1:16" ht="15" x14ac:dyDescent="0.25">
      <c r="A2480">
        <v>89226</v>
      </c>
      <c r="B2480" t="str">
        <f t="shared" si="76"/>
        <v>SEVROLL 00162 Gemini 10 bottom cover strip 2.35m 10mm silver</v>
      </c>
      <c r="C2480" s="185">
        <f t="shared" si="77"/>
        <v>19.998000000000001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8069.1434099999997</v>
      </c>
      <c r="L2480" s="459" t="s">
        <v>538</v>
      </c>
      <c r="O2480">
        <v>19.998000000000001</v>
      </c>
      <c r="P2480" t="s">
        <v>9467</v>
      </c>
    </row>
    <row r="2481" spans="1:16" ht="15" x14ac:dyDescent="0.25">
      <c r="A2481">
        <v>89227</v>
      </c>
      <c r="B2481" t="str">
        <f t="shared" si="76"/>
        <v>SEVROLL 00153 Gemini 10 bottom cover bar 2.35m 10mm olive</v>
      </c>
      <c r="C2481" s="185">
        <f t="shared" si="77"/>
        <v>20.9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9853.0670499999997</v>
      </c>
      <c r="L2481" s="459" t="s">
        <v>538</v>
      </c>
      <c r="O2481">
        <v>20.9</v>
      </c>
      <c r="P2481" t="s">
        <v>9465</v>
      </c>
    </row>
    <row r="2482" spans="1:16" ht="15" x14ac:dyDescent="0.25">
      <c r="A2482">
        <v>89228</v>
      </c>
      <c r="B2482" t="str">
        <f t="shared" si="76"/>
        <v>SEVROLL 00161 Gemini 10 bottom cover strip 1.7m 10mm silver</v>
      </c>
      <c r="C2482" s="185">
        <f t="shared" si="77"/>
        <v>14.476000000000001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5839.23855</v>
      </c>
      <c r="L2482" s="459" t="s">
        <v>538</v>
      </c>
      <c r="O2482">
        <v>14.476000000000001</v>
      </c>
      <c r="P2482" t="s">
        <v>9462</v>
      </c>
    </row>
    <row r="2483" spans="1:16" ht="15" x14ac:dyDescent="0.25">
      <c r="A2483">
        <v>89229</v>
      </c>
      <c r="B2483" t="str">
        <f t="shared" si="76"/>
        <v>SEVROLL 00152 Gemini 10 bottom cover bar 1.7m 10mm olive</v>
      </c>
      <c r="C2483" s="185">
        <f t="shared" si="77"/>
        <v>15.157999999999999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7146.06657</v>
      </c>
      <c r="L2483" s="459" t="s">
        <v>538</v>
      </c>
      <c r="O2483">
        <v>15.157999999999999</v>
      </c>
      <c r="P2483" t="s">
        <v>9460</v>
      </c>
    </row>
    <row r="2484" spans="1:16" ht="15" x14ac:dyDescent="0.25">
      <c r="A2484">
        <v>89230</v>
      </c>
      <c r="B2484" t="str">
        <f t="shared" si="76"/>
        <v>SEVROLL 02912 upper guide rail 1.7m silver</v>
      </c>
      <c r="C2484" s="185">
        <f t="shared" si="77"/>
        <v>7.766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3215.21135</v>
      </c>
      <c r="L2484" s="459" t="s">
        <v>538</v>
      </c>
      <c r="O2484">
        <v>7.766</v>
      </c>
      <c r="P2484" t="s">
        <v>9400</v>
      </c>
    </row>
    <row r="2485" spans="1:16" ht="15" x14ac:dyDescent="0.25">
      <c r="A2485">
        <v>89231</v>
      </c>
      <c r="B2485" t="str">
        <f t="shared" si="76"/>
        <v>SEVROLL 02908 upper guide rail 1.7m olive</v>
      </c>
      <c r="C2485" s="185">
        <f t="shared" si="77"/>
        <v>8.14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3837.5103100000001</v>
      </c>
      <c r="L2485" s="459" t="s">
        <v>538</v>
      </c>
      <c r="O2485">
        <v>8.14</v>
      </c>
      <c r="P2485" t="s">
        <v>9397</v>
      </c>
    </row>
    <row r="2486" spans="1:16" ht="15" x14ac:dyDescent="0.25">
      <c r="A2486">
        <v>89232</v>
      </c>
      <c r="B2486" t="str">
        <f t="shared" si="76"/>
        <v>SEVROLL 02913 upper guide rail 2.35m silver</v>
      </c>
      <c r="C2486" s="185">
        <f t="shared" si="77"/>
        <v>10.802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4449.4376700000003</v>
      </c>
      <c r="L2486" s="459" t="s">
        <v>538</v>
      </c>
      <c r="O2486">
        <v>10.802</v>
      </c>
      <c r="P2486" t="s">
        <v>9406</v>
      </c>
    </row>
    <row r="2487" spans="1:16" ht="15" x14ac:dyDescent="0.25">
      <c r="A2487">
        <v>89233</v>
      </c>
      <c r="B2487" t="str">
        <f t="shared" si="76"/>
        <v>SEVROLL 02909 upper guide rail 2.35m olive</v>
      </c>
      <c r="C2487" s="185">
        <f t="shared" si="77"/>
        <v>11.286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5320.65607</v>
      </c>
      <c r="L2487" s="459" t="s">
        <v>538</v>
      </c>
      <c r="O2487">
        <v>11.286</v>
      </c>
      <c r="P2487" t="s">
        <v>9403</v>
      </c>
    </row>
    <row r="2488" spans="1:16" ht="15" x14ac:dyDescent="0.25">
      <c r="A2488">
        <v>89234</v>
      </c>
      <c r="B2488" t="str">
        <f t="shared" si="76"/>
        <v>SEVROLL 02914 upper guide rail 3m silver</v>
      </c>
      <c r="C2488" s="185">
        <f t="shared" si="77"/>
        <v>13.772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5683.6640200000002</v>
      </c>
      <c r="L2488" s="459" t="s">
        <v>538</v>
      </c>
      <c r="O2488">
        <v>13.772</v>
      </c>
      <c r="P2488" t="s">
        <v>9413</v>
      </c>
    </row>
    <row r="2489" spans="1:16" ht="15" x14ac:dyDescent="0.25">
      <c r="A2489">
        <v>89235</v>
      </c>
      <c r="B2489" t="str">
        <f t="shared" si="76"/>
        <v>SEVROLL 02910 upper guide rail 3m olive</v>
      </c>
      <c r="C2489" s="185">
        <f t="shared" si="77"/>
        <v>14.41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6793.4306200000001</v>
      </c>
      <c r="L2489" s="459" t="s">
        <v>538</v>
      </c>
      <c r="O2489">
        <v>14.41</v>
      </c>
      <c r="P2489" t="s">
        <v>9410</v>
      </c>
    </row>
    <row r="2490" spans="1:16" ht="15" x14ac:dyDescent="0.25">
      <c r="A2490">
        <v>89236</v>
      </c>
      <c r="B2490" t="str">
        <f t="shared" si="76"/>
        <v>SEVROLL 00207 connection strip H10 3m silver</v>
      </c>
      <c r="C2490" s="185">
        <f t="shared" si="77"/>
        <v>13.904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4853.9320600000001</v>
      </c>
      <c r="L2490" s="459" t="s">
        <v>538</v>
      </c>
      <c r="O2490">
        <v>13.904</v>
      </c>
      <c r="P2490" t="s">
        <v>9100</v>
      </c>
    </row>
    <row r="2491" spans="1:16" ht="15" x14ac:dyDescent="0.25">
      <c r="A2491">
        <v>89237</v>
      </c>
      <c r="B2491" t="str">
        <f t="shared" si="76"/>
        <v>SEVROLL 00204 connecting rail H10 3m olive</v>
      </c>
      <c r="C2491" s="185">
        <f t="shared" si="77"/>
        <v>15.29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6067.4151700000002</v>
      </c>
      <c r="L2491" s="459" t="s">
        <v>538</v>
      </c>
      <c r="O2491">
        <v>15.29</v>
      </c>
      <c r="P2491" t="s">
        <v>9099</v>
      </c>
    </row>
    <row r="2492" spans="1:16" ht="15" x14ac:dyDescent="0.25">
      <c r="A2492">
        <v>89238</v>
      </c>
      <c r="B2492" t="str">
        <f t="shared" si="76"/>
        <v>SEVROLL 20031-SV glass seal 10/4mm</v>
      </c>
      <c r="C2492" s="185">
        <f t="shared" si="77"/>
        <v>0.72599999999999998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330.63301999999999</v>
      </c>
      <c r="L2492" s="459" t="s">
        <v>695</v>
      </c>
      <c r="O2492">
        <v>0.72599999999999998</v>
      </c>
      <c r="P2492" t="s">
        <v>9500</v>
      </c>
    </row>
    <row r="2493" spans="1:16" ht="15" x14ac:dyDescent="0.25">
      <c r="A2493">
        <v>89243</v>
      </c>
      <c r="B2493" t="str">
        <f t="shared" si="76"/>
        <v>SEVROLL 20033-SV glass seal 10/6mm</v>
      </c>
      <c r="C2493" s="185">
        <f t="shared" si="77"/>
        <v>0.72599999999999998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330.63301999999999</v>
      </c>
      <c r="L2493" s="459" t="s">
        <v>538</v>
      </c>
      <c r="O2493">
        <v>0.72599999999999998</v>
      </c>
      <c r="P2493" t="s">
        <v>9501</v>
      </c>
    </row>
    <row r="2494" spans="1:16" ht="15" x14ac:dyDescent="0.25">
      <c r="A2494">
        <v>89244</v>
      </c>
      <c r="B2494" t="str">
        <f t="shared" si="76"/>
        <v>SEVROLL 20001 screwdriver 6.3x32 SEVROLL and Simple</v>
      </c>
      <c r="C2494" s="185">
        <f t="shared" si="77"/>
        <v>0.13200000000000001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63.993670000000002</v>
      </c>
      <c r="L2494" s="459" t="s">
        <v>538</v>
      </c>
      <c r="O2494">
        <v>0.13200000000000001</v>
      </c>
      <c r="P2494" t="s">
        <v>8832</v>
      </c>
    </row>
    <row r="2495" spans="1:16" ht="15" x14ac:dyDescent="0.25">
      <c r="A2495">
        <v>89090</v>
      </c>
      <c r="B2495" t="e">
        <f t="shared" si="76"/>
        <v>#N/A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5" x14ac:dyDescent="0.25">
      <c r="A2496">
        <v>89093</v>
      </c>
      <c r="B2496" t="str">
        <f t="shared" si="76"/>
        <v>SEVROLL 00482 Focus 16mm mounting bar 2.7m olive</v>
      </c>
      <c r="C2496" s="185">
        <f t="shared" si="77"/>
        <v>7.4359999999999999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3370.7863000000002</v>
      </c>
      <c r="L2496" s="459" t="s">
        <v>539</v>
      </c>
      <c r="O2496">
        <v>7.4359999999999999</v>
      </c>
      <c r="P2496" t="s">
        <v>8946</v>
      </c>
    </row>
    <row r="2497" spans="1:16" ht="15" x14ac:dyDescent="0.25">
      <c r="A2497">
        <v>89095</v>
      </c>
      <c r="B2497" t="str">
        <f t="shared" si="76"/>
        <v>SEVROLL 00483 Focus 16mm mounting bar 2.7m silver</v>
      </c>
      <c r="C2497" s="185">
        <f t="shared" si="77"/>
        <v>6.27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2696.62887</v>
      </c>
      <c r="L2497" s="459" t="s">
        <v>539</v>
      </c>
      <c r="O2497">
        <v>6.27</v>
      </c>
      <c r="P2497" t="s">
        <v>8919</v>
      </c>
    </row>
    <row r="2498" spans="1:16" ht="15" x14ac:dyDescent="0.25">
      <c r="A2498">
        <v>89251</v>
      </c>
      <c r="B2498" t="str">
        <f t="shared" si="76"/>
        <v>SEVROLL 02916 upper guide rail 1.7m gold</v>
      </c>
      <c r="C2498" s="185">
        <f t="shared" si="77"/>
        <v>8.14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3837.5103100000001</v>
      </c>
      <c r="L2498" s="459" t="s">
        <v>539</v>
      </c>
      <c r="O2498">
        <v>8.14</v>
      </c>
      <c r="P2498" t="s">
        <v>8956</v>
      </c>
    </row>
    <row r="2499" spans="1:16" ht="15" x14ac:dyDescent="0.25">
      <c r="A2499">
        <v>89252</v>
      </c>
      <c r="B2499" t="str">
        <f t="shared" si="76"/>
        <v>SEVROLL 02917 upper guide rail 2.35m gold</v>
      </c>
      <c r="C2499" s="185">
        <f t="shared" si="77"/>
        <v>11.286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5320.65607</v>
      </c>
      <c r="L2499" s="459" t="s">
        <v>539</v>
      </c>
      <c r="O2499">
        <v>11.286</v>
      </c>
      <c r="P2499" t="s">
        <v>9407</v>
      </c>
    </row>
    <row r="2500" spans="1:16" ht="15" x14ac:dyDescent="0.25">
      <c r="A2500">
        <v>89253</v>
      </c>
      <c r="B2500" t="str">
        <f t="shared" ref="B2500:B2563" si="78">IF($A$2=1,D2500,IF($A$2=2,F2500,IF($A$2=3,G2500,IF($A$2=4,E2500,IF($A$2&gt;4,P2500,"zadat jazyk")))))</f>
        <v>SEVROLL 02918 upper guide rail 3m gold</v>
      </c>
      <c r="C2500" s="185">
        <f t="shared" ref="C2500:C2563" si="79">IF($A$2=1,H2500,IF($A$2=2,I2500,IF($A$2=3,J2500,IF($A$2=4,K2500,IF($A$2&gt;4,O2500,"zadat jazyk")))))</f>
        <v>14.41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6793.4306200000001</v>
      </c>
      <c r="L2500" s="459" t="s">
        <v>539</v>
      </c>
      <c r="O2500">
        <v>14.41</v>
      </c>
      <c r="P2500" t="s">
        <v>9414</v>
      </c>
    </row>
    <row r="2501" spans="1:16" ht="15" x14ac:dyDescent="0.25">
      <c r="A2501">
        <v>89255</v>
      </c>
      <c r="B2501" t="str">
        <f t="shared" si="78"/>
        <v>SEVROLL 00165 Gemini 10 bottom cover bar 2.35m 10mm gold</v>
      </c>
      <c r="C2501" s="185">
        <f t="shared" si="79"/>
        <v>19.998000000000001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9853.0670499999997</v>
      </c>
      <c r="L2501" s="459" t="s">
        <v>539</v>
      </c>
      <c r="O2501">
        <v>19.998000000000001</v>
      </c>
      <c r="P2501" t="s">
        <v>9157</v>
      </c>
    </row>
    <row r="2502" spans="1:16" ht="15" x14ac:dyDescent="0.25">
      <c r="A2502">
        <v>89254</v>
      </c>
      <c r="B2502" t="str">
        <f t="shared" si="78"/>
        <v>SEVROLL 00164 Gemini 10 bottom cover strip 1.7m 10mm gold</v>
      </c>
      <c r="C2502" s="185">
        <f t="shared" si="79"/>
        <v>14.476000000000001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7146.06657</v>
      </c>
      <c r="L2502" s="459" t="s">
        <v>539</v>
      </c>
      <c r="O2502">
        <v>14.476000000000001</v>
      </c>
      <c r="P2502" t="s">
        <v>9463</v>
      </c>
    </row>
    <row r="2503" spans="1:16" ht="15" x14ac:dyDescent="0.25">
      <c r="A2503">
        <v>89256</v>
      </c>
      <c r="B2503" t="str">
        <f t="shared" si="78"/>
        <v>SEVROLL 00166 Gemini 10 bottom cover strip 3m 10mm gold</v>
      </c>
      <c r="C2503" s="185">
        <f t="shared" si="79"/>
        <v>25.585999999999999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12611.92596</v>
      </c>
      <c r="L2503" s="459" t="s">
        <v>539</v>
      </c>
      <c r="O2503">
        <v>25.585999999999999</v>
      </c>
      <c r="P2503" t="s">
        <v>9474</v>
      </c>
    </row>
    <row r="2504" spans="1:16" ht="15" x14ac:dyDescent="0.25">
      <c r="A2504">
        <v>89257</v>
      </c>
      <c r="B2504" t="str">
        <f t="shared" si="78"/>
        <v>SEVROLL 00208 connection rail H10 3m gold</v>
      </c>
      <c r="C2504" s="185">
        <f t="shared" si="79"/>
        <v>15.29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6067.4151700000002</v>
      </c>
      <c r="L2504" s="459" t="s">
        <v>539</v>
      </c>
      <c r="O2504">
        <v>15.29</v>
      </c>
      <c r="P2504" t="s">
        <v>9091</v>
      </c>
    </row>
    <row r="2505" spans="1:16" ht="15" x14ac:dyDescent="0.25">
      <c r="A2505">
        <v>89269</v>
      </c>
      <c r="B2505" t="str">
        <f t="shared" si="78"/>
        <v>SEVROLL 00031 "U" profile for laminate 18mm 3m silver</v>
      </c>
      <c r="C2505" s="185">
        <f t="shared" si="79"/>
        <v>4.2460000000000004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1898.0117499999999</v>
      </c>
      <c r="L2505" s="459" t="s">
        <v>538</v>
      </c>
      <c r="O2505">
        <v>4.2460000000000004</v>
      </c>
      <c r="P2505" t="s">
        <v>8890</v>
      </c>
    </row>
    <row r="2506" spans="1:16" ht="15" x14ac:dyDescent="0.25">
      <c r="A2506">
        <v>89098</v>
      </c>
      <c r="B2506" t="str">
        <f t="shared" si="78"/>
        <v>SEVROLL 00635 Tytan mounting bar 18mm 2.7m olive</v>
      </c>
      <c r="C2506" s="185">
        <f t="shared" si="79"/>
        <v>15.972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7529.8176999999996</v>
      </c>
      <c r="L2506" s="459" t="s">
        <v>538</v>
      </c>
      <c r="O2506">
        <v>15.972</v>
      </c>
      <c r="P2506" t="s">
        <v>9502</v>
      </c>
    </row>
    <row r="2507" spans="1:16" ht="15" x14ac:dyDescent="0.25">
      <c r="A2507">
        <v>89099</v>
      </c>
      <c r="B2507" t="str">
        <f t="shared" si="78"/>
        <v>SEVROLL 00639 Tytan mounting bar 18mm 2.7m silver</v>
      </c>
      <c r="C2507" s="185">
        <f t="shared" si="79"/>
        <v>14.542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6228.8768799999998</v>
      </c>
      <c r="L2507" s="459" t="s">
        <v>538</v>
      </c>
      <c r="O2507">
        <v>14.542</v>
      </c>
      <c r="P2507" t="s">
        <v>9503</v>
      </c>
    </row>
    <row r="2508" spans="1:16" ht="15" x14ac:dyDescent="0.25">
      <c r="A2508">
        <v>89277</v>
      </c>
      <c r="B2508" t="e">
        <f t="shared" si="78"/>
        <v>#N/A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5" x14ac:dyDescent="0.25">
      <c r="A2509">
        <v>89268</v>
      </c>
      <c r="B2509" t="str">
        <f t="shared" si="78"/>
        <v>SEVROLL 00029 "U" profile for laminate 18mm 3m olive</v>
      </c>
      <c r="C2509" s="185">
        <f t="shared" si="79"/>
        <v>5.0819999999999999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2375.10779</v>
      </c>
      <c r="L2509" s="459" t="s">
        <v>538</v>
      </c>
      <c r="O2509">
        <v>5.0819999999999999</v>
      </c>
      <c r="P2509" t="s">
        <v>8917</v>
      </c>
    </row>
    <row r="2510" spans="1:16" ht="15" x14ac:dyDescent="0.25">
      <c r="A2510">
        <v>89267</v>
      </c>
      <c r="B2510" t="str">
        <f t="shared" si="78"/>
        <v>SEVROLL 00032 "U" profile for laminate 18mm 3m gold</v>
      </c>
      <c r="C2510" s="185">
        <f t="shared" si="79"/>
        <v>5.0819999999999999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2375.10779</v>
      </c>
      <c r="L2510" s="459" t="s">
        <v>539</v>
      </c>
      <c r="O2510">
        <v>5.0819999999999999</v>
      </c>
      <c r="P2510" t="s">
        <v>8918</v>
      </c>
    </row>
    <row r="2511" spans="1:16" ht="15" x14ac:dyDescent="0.25">
      <c r="A2511">
        <v>89284</v>
      </c>
      <c r="B2511" t="str">
        <f t="shared" si="78"/>
        <v>SEVROLL stop brush self-adhesive 4.8x4mm gray</v>
      </c>
      <c r="C2511" s="185">
        <f t="shared" si="79"/>
        <v>0.10365000000000001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55.272480000000002</v>
      </c>
      <c r="L2511" s="459" t="s">
        <v>538</v>
      </c>
      <c r="O2511">
        <v>0.10365000000000001</v>
      </c>
      <c r="P2511" t="s">
        <v>9327</v>
      </c>
    </row>
    <row r="2512" spans="1:16" ht="15" x14ac:dyDescent="0.25">
      <c r="A2512">
        <v>89071</v>
      </c>
      <c r="B2512" t="str">
        <f t="shared" si="78"/>
        <v>SEVROLL 00219 connecting rail H30 3m olive</v>
      </c>
      <c r="C2512" s="185">
        <f t="shared" si="79"/>
        <v>23.21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10942.09044</v>
      </c>
      <c r="L2512" s="459" t="s">
        <v>538</v>
      </c>
      <c r="O2512">
        <v>23.21</v>
      </c>
      <c r="P2512" t="s">
        <v>9215</v>
      </c>
    </row>
    <row r="2513" spans="1:16" ht="15" x14ac:dyDescent="0.25">
      <c r="A2513">
        <v>89069</v>
      </c>
      <c r="B2513" t="str">
        <f t="shared" si="78"/>
        <v>SEVROLL 00222 connecting strip H30 3m silver</v>
      </c>
      <c r="C2513" s="185">
        <f t="shared" si="79"/>
        <v>21.097999999999999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8971.4770399999998</v>
      </c>
      <c r="L2513" s="459" t="s">
        <v>538</v>
      </c>
      <c r="O2513">
        <v>21.097999999999999</v>
      </c>
      <c r="P2513" t="s">
        <v>9192</v>
      </c>
    </row>
    <row r="2514" spans="1:16" ht="15" x14ac:dyDescent="0.25">
      <c r="A2514">
        <v>89050</v>
      </c>
      <c r="B2514" t="str">
        <f t="shared" si="78"/>
        <v>SEVROLL 00078 angle K2 Decor 1.7m silver</v>
      </c>
      <c r="C2514" s="185">
        <f t="shared" si="79"/>
        <v>3.2120000000000002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1369.0576699999999</v>
      </c>
      <c r="L2514" s="459" t="s">
        <v>538</v>
      </c>
      <c r="O2514">
        <v>3.2120000000000002</v>
      </c>
      <c r="P2514" t="s">
        <v>8872</v>
      </c>
    </row>
    <row r="2515" spans="1:16" ht="15" x14ac:dyDescent="0.25">
      <c r="A2515">
        <v>89052</v>
      </c>
      <c r="B2515" t="str">
        <f t="shared" si="78"/>
        <v>SEVROLL 00069 angle K2 Decor 1.7m olive</v>
      </c>
      <c r="C2515" s="185">
        <f t="shared" si="79"/>
        <v>3.718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1711.3223800000001</v>
      </c>
      <c r="L2515" s="459" t="s">
        <v>539</v>
      </c>
      <c r="O2515">
        <v>3.718</v>
      </c>
      <c r="P2515" t="s">
        <v>8866</v>
      </c>
    </row>
    <row r="2516" spans="1:16" ht="15" x14ac:dyDescent="0.25">
      <c r="A2516">
        <v>89053</v>
      </c>
      <c r="B2516" t="str">
        <f t="shared" si="78"/>
        <v>SEVROLL 00079 angle K2 Decor 2.35m silver</v>
      </c>
      <c r="C2516" s="185">
        <f t="shared" si="79"/>
        <v>4.4660000000000002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1898.0117499999999</v>
      </c>
      <c r="L2516" s="459" t="s">
        <v>538</v>
      </c>
      <c r="O2516">
        <v>4.4660000000000002</v>
      </c>
      <c r="P2516" t="s">
        <v>8908</v>
      </c>
    </row>
    <row r="2517" spans="1:16" ht="15" x14ac:dyDescent="0.25">
      <c r="A2517">
        <v>89054</v>
      </c>
      <c r="B2517" t="e">
        <f t="shared" si="78"/>
        <v>#N/A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5" x14ac:dyDescent="0.25">
      <c r="A2518">
        <v>89055</v>
      </c>
      <c r="B2518" t="str">
        <f t="shared" si="78"/>
        <v>SEVROLL 00070 angle K2 Decor 2.35m olive</v>
      </c>
      <c r="C2518" s="185">
        <f t="shared" si="79"/>
        <v>5.1479999999999997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2375.10779</v>
      </c>
      <c r="L2518" s="459" t="s">
        <v>538</v>
      </c>
      <c r="O2518">
        <v>5.1479999999999997</v>
      </c>
      <c r="P2518" t="s">
        <v>8907</v>
      </c>
    </row>
    <row r="2519" spans="1:16" ht="15" x14ac:dyDescent="0.25">
      <c r="A2519">
        <v>89056</v>
      </c>
      <c r="B2519" t="str">
        <f t="shared" si="78"/>
        <v>SEVROLL 00080 angle K2 Decor 3m silver</v>
      </c>
      <c r="C2519" s="185">
        <f t="shared" si="79"/>
        <v>5.6980000000000004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2426.9658300000001</v>
      </c>
      <c r="L2519" s="459" t="s">
        <v>538</v>
      </c>
      <c r="O2519">
        <v>5.6980000000000004</v>
      </c>
      <c r="P2519" t="s">
        <v>8940</v>
      </c>
    </row>
    <row r="2520" spans="1:16" ht="15" x14ac:dyDescent="0.25">
      <c r="A2520">
        <v>89058</v>
      </c>
      <c r="B2520" t="str">
        <f t="shared" si="78"/>
        <v>SEVROLL 00071 angle K2 Decor 3m olive</v>
      </c>
      <c r="C2520" s="185">
        <f t="shared" si="79"/>
        <v>6.5780000000000003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3018.1499800000001</v>
      </c>
      <c r="L2520" s="459" t="s">
        <v>538</v>
      </c>
      <c r="O2520">
        <v>6.5780000000000003</v>
      </c>
      <c r="P2520" t="s">
        <v>8939</v>
      </c>
    </row>
    <row r="2521" spans="1:16" ht="15" x14ac:dyDescent="0.25">
      <c r="A2521">
        <v>89010</v>
      </c>
      <c r="B2521" t="str">
        <f t="shared" si="78"/>
        <v>SEVROLL 00215 connecting rail H18 3m silver</v>
      </c>
      <c r="C2521" s="185">
        <f t="shared" si="79"/>
        <v>11.22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4781.3303900000001</v>
      </c>
      <c r="L2521" s="459" t="s">
        <v>695</v>
      </c>
      <c r="O2521">
        <v>11.22</v>
      </c>
      <c r="P2521" t="s">
        <v>9494</v>
      </c>
    </row>
    <row r="2522" spans="1:16" ht="15" x14ac:dyDescent="0.25">
      <c r="A2522">
        <v>89011</v>
      </c>
      <c r="B2522" t="str">
        <f t="shared" si="78"/>
        <v>SEVROLL 00216 connecting rail H18 3m gold</v>
      </c>
      <c r="C2522" s="185">
        <f t="shared" si="79"/>
        <v>12.826000000000001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5974.0702899999997</v>
      </c>
      <c r="L2522" s="459" t="s">
        <v>538</v>
      </c>
      <c r="O2522">
        <v>12.826000000000001</v>
      </c>
      <c r="P2522" t="s">
        <v>9495</v>
      </c>
    </row>
    <row r="2523" spans="1:16" ht="15" x14ac:dyDescent="0.25">
      <c r="A2523">
        <v>89012</v>
      </c>
      <c r="B2523" t="str">
        <f t="shared" si="78"/>
        <v>SEVROLL 00212 connecting rail H18 3m olive</v>
      </c>
      <c r="C2523" s="185">
        <f t="shared" si="79"/>
        <v>12.826000000000001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5974.0702899999997</v>
      </c>
      <c r="L2523" s="459" t="s">
        <v>538</v>
      </c>
      <c r="O2523">
        <v>12.826000000000001</v>
      </c>
      <c r="P2523" t="s">
        <v>9491</v>
      </c>
    </row>
    <row r="2524" spans="1:16" ht="15" x14ac:dyDescent="0.25">
      <c r="A2524">
        <v>89013</v>
      </c>
      <c r="B2524" t="str">
        <f t="shared" si="78"/>
        <v>SEVROLL 01373 connecting rail T Decor 3m silver</v>
      </c>
      <c r="C2524" s="185">
        <f t="shared" si="79"/>
        <v>8.734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3713.05062</v>
      </c>
      <c r="L2524" s="459" t="s">
        <v>538</v>
      </c>
      <c r="O2524">
        <v>8.734</v>
      </c>
      <c r="P2524" t="s">
        <v>8992</v>
      </c>
    </row>
    <row r="2525" spans="1:16" ht="15" x14ac:dyDescent="0.25">
      <c r="A2525">
        <v>89015</v>
      </c>
      <c r="B2525" t="str">
        <f t="shared" si="78"/>
        <v>SEVROLL 01370 connecting strip T Decor 3m olive</v>
      </c>
      <c r="C2525" s="185">
        <f t="shared" si="79"/>
        <v>10.119999999999999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4646.4990600000001</v>
      </c>
      <c r="L2525" s="459" t="s">
        <v>538</v>
      </c>
      <c r="O2525">
        <v>10.119999999999999</v>
      </c>
      <c r="P2525" t="s">
        <v>9036</v>
      </c>
    </row>
    <row r="2526" spans="1:16" ht="15" x14ac:dyDescent="0.25">
      <c r="A2526">
        <v>89016</v>
      </c>
      <c r="B2526" t="str">
        <f t="shared" si="78"/>
        <v>SEVROLL 00036 profile "U" Decor 18mm 3m silver</v>
      </c>
      <c r="C2526" s="185">
        <f t="shared" si="79"/>
        <v>6.3360000000000003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2841.8317999999999</v>
      </c>
      <c r="L2526" s="459" t="s">
        <v>538</v>
      </c>
      <c r="O2526">
        <v>6.3360000000000003</v>
      </c>
      <c r="P2526" t="s">
        <v>8948</v>
      </c>
    </row>
    <row r="2527" spans="1:16" ht="15" x14ac:dyDescent="0.25">
      <c r="A2527">
        <v>89018</v>
      </c>
      <c r="B2527" t="str">
        <f t="shared" si="78"/>
        <v>SEVROLL 00035 profile "U" Decor 18mm 3m olive</v>
      </c>
      <c r="C2527" s="185">
        <f t="shared" si="79"/>
        <v>7.26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3557.4756699999998</v>
      </c>
      <c r="L2527" s="459" t="s">
        <v>539</v>
      </c>
      <c r="O2527">
        <v>7.26</v>
      </c>
      <c r="P2527" t="s">
        <v>8965</v>
      </c>
    </row>
    <row r="2528" spans="1:16" ht="15" x14ac:dyDescent="0.25">
      <c r="A2528">
        <v>95946</v>
      </c>
      <c r="B2528" t="str">
        <f t="shared" si="78"/>
        <v>SEVROLL plug-in dust brush 4.8x13mm gray</v>
      </c>
      <c r="C2528" s="185">
        <f t="shared" si="79"/>
        <v>0.1158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61.753349999999998</v>
      </c>
      <c r="L2528" s="459" t="s">
        <v>538</v>
      </c>
      <c r="O2528">
        <v>0.1158</v>
      </c>
      <c r="P2528" t="s">
        <v>9452</v>
      </c>
    </row>
    <row r="2529" spans="1:16" ht="15" x14ac:dyDescent="0.25">
      <c r="A2529">
        <v>98001</v>
      </c>
      <c r="B2529" t="str">
        <f t="shared" si="78"/>
        <v>Sevroll 85202 Elegant grab rail 2.7m silver (22/1)</v>
      </c>
      <c r="C2529" s="185">
        <f t="shared" si="79"/>
        <v>18.37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7809.8519699999997</v>
      </c>
      <c r="L2529" s="459" t="s">
        <v>538</v>
      </c>
      <c r="O2529">
        <v>18.37</v>
      </c>
      <c r="P2529" t="s">
        <v>9515</v>
      </c>
    </row>
    <row r="2530" spans="1:16" ht="15" x14ac:dyDescent="0.25">
      <c r="A2530">
        <v>98002</v>
      </c>
      <c r="B2530" t="str">
        <f t="shared" si="78"/>
        <v>Sevroll 85201 Orient grab rail 2.7m silver (32/1)</v>
      </c>
      <c r="C2530" s="185">
        <f t="shared" si="79"/>
        <v>18.436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>
        <v>547.15347999999994</v>
      </c>
      <c r="I2530" s="460">
        <v>19.673089999999998</v>
      </c>
      <c r="J2530" s="460">
        <v>81.387789999999995</v>
      </c>
      <c r="K2530" s="460">
        <v>7840.9672099999998</v>
      </c>
      <c r="L2530" s="459" t="s">
        <v>538</v>
      </c>
      <c r="O2530">
        <v>18.436</v>
      </c>
      <c r="P2530" t="s">
        <v>9511</v>
      </c>
    </row>
    <row r="2531" spans="1:16" ht="15" x14ac:dyDescent="0.25">
      <c r="A2531">
        <v>98003</v>
      </c>
      <c r="B2531" t="str">
        <f t="shared" si="78"/>
        <v>Sevroll 85231 upper line 1.8m silver (32/1)</v>
      </c>
      <c r="C2531" s="185">
        <f t="shared" si="79"/>
        <v>18.920000000000002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8473.6377699999994</v>
      </c>
      <c r="L2531" s="459" t="s">
        <v>538</v>
      </c>
      <c r="O2531">
        <v>18.920000000000002</v>
      </c>
      <c r="P2531" t="s">
        <v>9514</v>
      </c>
    </row>
    <row r="2532" spans="1:16" ht="15" x14ac:dyDescent="0.25">
      <c r="A2532">
        <v>98004</v>
      </c>
      <c r="B2532" t="str">
        <f t="shared" si="78"/>
        <v>Sevroll 85232 upper line 2.7m silver (32/1)</v>
      </c>
      <c r="C2532" s="185">
        <f t="shared" si="79"/>
        <v>32.648000000000003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14624.02583</v>
      </c>
      <c r="L2532" s="459" t="s">
        <v>538</v>
      </c>
      <c r="O2532">
        <v>32.648000000000003</v>
      </c>
      <c r="P2532" t="s">
        <v>9513</v>
      </c>
    </row>
    <row r="2533" spans="1:16" ht="15" x14ac:dyDescent="0.25">
      <c r="A2533">
        <v>98005</v>
      </c>
      <c r="B2533" t="str">
        <f t="shared" si="78"/>
        <v>Sevroll 85233 upper line 3.6m silver (32/1)</v>
      </c>
      <c r="C2533" s="185">
        <f t="shared" si="79"/>
        <v>39.93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>
        <v>1247.7415100000001</v>
      </c>
      <c r="I2533" s="460">
        <v>44.862960000000001</v>
      </c>
      <c r="J2533" s="460">
        <v>176.27547000000001</v>
      </c>
      <c r="K2533" s="460">
        <v>17880.723620000001</v>
      </c>
      <c r="L2533" s="459" t="s">
        <v>539</v>
      </c>
      <c r="O2533">
        <v>39.93</v>
      </c>
      <c r="P2533" t="s">
        <v>9512</v>
      </c>
    </row>
    <row r="2534" spans="1:16" ht="15" x14ac:dyDescent="0.25">
      <c r="A2534">
        <v>98007</v>
      </c>
      <c r="B2534" t="str">
        <f t="shared" si="78"/>
        <v>Sevroll 85241 lower line 1.8m silver (22/1)</v>
      </c>
      <c r="C2534" s="185">
        <f t="shared" si="79"/>
        <v>9.7240000000000002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>
        <v>303.97415000000001</v>
      </c>
      <c r="I2534" s="460">
        <v>10.929489999999999</v>
      </c>
      <c r="J2534" s="460">
        <v>45.359380000000002</v>
      </c>
      <c r="K2534" s="460">
        <v>4356.0927899999997</v>
      </c>
      <c r="L2534" s="459" t="s">
        <v>539</v>
      </c>
      <c r="O2534">
        <v>9.7240000000000002</v>
      </c>
      <c r="P2534" t="s">
        <v>9510</v>
      </c>
    </row>
    <row r="2535" spans="1:16" ht="15" x14ac:dyDescent="0.25">
      <c r="A2535">
        <v>98008</v>
      </c>
      <c r="B2535" t="str">
        <f t="shared" si="78"/>
        <v>Sevroll 85242 lower line 2.7m silver (22/1)</v>
      </c>
      <c r="C2535" s="185">
        <f t="shared" si="79"/>
        <v>16.698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>
        <v>521.82228999999995</v>
      </c>
      <c r="I2535" s="460">
        <v>18.76229</v>
      </c>
      <c r="J2535" s="460">
        <v>77.890870000000007</v>
      </c>
      <c r="K2535" s="460">
        <v>7477.9592599999996</v>
      </c>
      <c r="L2535" s="459" t="s">
        <v>538</v>
      </c>
      <c r="O2535">
        <v>16.698</v>
      </c>
      <c r="P2535" t="s">
        <v>9509</v>
      </c>
    </row>
    <row r="2536" spans="1:16" ht="15" x14ac:dyDescent="0.25">
      <c r="A2536">
        <v>98009</v>
      </c>
      <c r="B2536" t="str">
        <f t="shared" si="78"/>
        <v>Sevroll 85243 lower line 3.6m silver (22/1)</v>
      </c>
      <c r="C2536" s="185">
        <f t="shared" si="79"/>
        <v>19.734000000000002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8836.6453000000001</v>
      </c>
      <c r="L2536" s="459" t="s">
        <v>538</v>
      </c>
      <c r="O2536">
        <v>19.734000000000002</v>
      </c>
      <c r="P2536" t="s">
        <v>9508</v>
      </c>
    </row>
    <row r="2537" spans="1:16" ht="15" x14ac:dyDescent="0.25">
      <c r="A2537">
        <v>98011</v>
      </c>
      <c r="B2537" t="str">
        <f t="shared" si="78"/>
        <v>Sevroll 85261 angle 1.8m silver (22/1)</v>
      </c>
      <c r="C2537" s="185">
        <f t="shared" si="79"/>
        <v>4.68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>
        <v>141.13086999999999</v>
      </c>
      <c r="I2537" s="460">
        <v>5.0744100000000003</v>
      </c>
      <c r="J2537" s="460">
        <v>21.682020000000001</v>
      </c>
      <c r="K2537" s="460">
        <v>2022.4718600000001</v>
      </c>
      <c r="L2537" s="459" t="s">
        <v>539</v>
      </c>
      <c r="O2537">
        <v>4.68</v>
      </c>
      <c r="P2537" t="s">
        <v>9507</v>
      </c>
    </row>
    <row r="2538" spans="1:16" ht="15" x14ac:dyDescent="0.25">
      <c r="A2538">
        <v>98012</v>
      </c>
      <c r="B2538" t="str">
        <f t="shared" si="78"/>
        <v>Sevroll 85262 angle 2.7m silver (22/1)</v>
      </c>
      <c r="C2538" s="185">
        <f t="shared" si="79"/>
        <v>7.3440000000000003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3173.7249099999999</v>
      </c>
      <c r="L2538" s="459" t="s">
        <v>538</v>
      </c>
      <c r="O2538">
        <v>7.3440000000000003</v>
      </c>
      <c r="P2538" t="s">
        <v>9506</v>
      </c>
    </row>
    <row r="2539" spans="1:16" ht="15" x14ac:dyDescent="0.25">
      <c r="A2539">
        <v>98013</v>
      </c>
      <c r="B2539" t="str">
        <f t="shared" si="78"/>
        <v>Sevroll 85263 angle 3.6m silver (22/1)</v>
      </c>
      <c r="C2539" s="185">
        <f t="shared" si="79"/>
        <v>9.6720000000000006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>
        <v>291.67043000000001</v>
      </c>
      <c r="I2539" s="460">
        <v>10.487109999999999</v>
      </c>
      <c r="J2539" s="460">
        <v>44.809489999999997</v>
      </c>
      <c r="K2539" s="460">
        <v>4179.7746299999999</v>
      </c>
      <c r="L2539" s="459" t="s">
        <v>539</v>
      </c>
      <c r="O2539">
        <v>9.6720000000000006</v>
      </c>
      <c r="P2539" t="s">
        <v>9505</v>
      </c>
    </row>
    <row r="2540" spans="1:16" ht="15" x14ac:dyDescent="0.25">
      <c r="A2540">
        <v>98015</v>
      </c>
      <c r="B2540" t="e">
        <f t="shared" si="78"/>
        <v>#N/A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5" x14ac:dyDescent="0.25">
      <c r="A2541">
        <v>98019</v>
      </c>
      <c r="B2541" t="str">
        <f t="shared" si="78"/>
        <v>SEVROLL 20041 screw 2.5x18mm half round head zinc white</v>
      </c>
      <c r="C2541" s="185">
        <f t="shared" si="79"/>
        <v>2.6179999999999998E-2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12.05189</v>
      </c>
      <c r="L2541" s="459" t="s">
        <v>538</v>
      </c>
      <c r="O2541">
        <v>2.6179999999999998E-2</v>
      </c>
      <c r="P2541" t="s">
        <v>8829</v>
      </c>
    </row>
    <row r="2542" spans="1:16" ht="15" x14ac:dyDescent="0.25">
      <c r="A2542">
        <v>89250</v>
      </c>
      <c r="B2542" t="str">
        <f t="shared" si="78"/>
        <v>SEVROLL 10024-SV ZR18 kit for hinged doors</v>
      </c>
      <c r="C2542" s="185">
        <f t="shared" si="79"/>
        <v>26.641999999999999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11336.212799999999</v>
      </c>
      <c r="L2542" s="459" t="s">
        <v>539</v>
      </c>
      <c r="O2542">
        <v>26.641999999999999</v>
      </c>
      <c r="P2542" t="s">
        <v>10122</v>
      </c>
    </row>
    <row r="2543" spans="1:16" ht="15" x14ac:dyDescent="0.25">
      <c r="A2543">
        <v>84170</v>
      </c>
      <c r="B2543" t="e">
        <f t="shared" si="78"/>
        <v>#N/A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5" x14ac:dyDescent="0.25">
      <c r="A2544">
        <v>84172</v>
      </c>
      <c r="B2544" t="e">
        <f t="shared" si="78"/>
        <v>#N/A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5" x14ac:dyDescent="0.25">
      <c r="A2545">
        <v>84174</v>
      </c>
      <c r="B2545" t="e">
        <f t="shared" si="78"/>
        <v>#N/A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5" x14ac:dyDescent="0.25">
      <c r="A2546">
        <v>89019</v>
      </c>
      <c r="B2546" t="str">
        <f t="shared" si="78"/>
        <v>SEVROLL 00911 First upper/lower guide 1.8m silver</v>
      </c>
      <c r="C2546" s="185">
        <f t="shared" si="79"/>
        <v>7.4359999999999999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3163.3533000000002</v>
      </c>
      <c r="L2546" s="459" t="s">
        <v>539</v>
      </c>
      <c r="O2546">
        <v>7.4359999999999999</v>
      </c>
      <c r="P2546" t="s">
        <v>8951</v>
      </c>
    </row>
    <row r="2547" spans="1:16" ht="15" x14ac:dyDescent="0.25">
      <c r="A2547">
        <v>89028</v>
      </c>
      <c r="B2547" t="str">
        <f t="shared" si="78"/>
        <v>SEVROLL 01246 Single overhead line 1.7m olive</v>
      </c>
      <c r="C2547" s="185">
        <f t="shared" si="79"/>
        <v>15.422000000000001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7064.4789600000004</v>
      </c>
      <c r="L2547" s="459" t="s">
        <v>539</v>
      </c>
      <c r="O2547">
        <v>15.422000000000001</v>
      </c>
      <c r="P2547" t="s">
        <v>9127</v>
      </c>
    </row>
    <row r="2548" spans="1:16" ht="15" x14ac:dyDescent="0.25">
      <c r="A2548">
        <v>89029</v>
      </c>
      <c r="B2548" t="str">
        <f t="shared" si="78"/>
        <v>SEVROLL 01255 Single overhead line 1.7m silver</v>
      </c>
      <c r="C2548" s="185">
        <f t="shared" si="79"/>
        <v>14.013999999999999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5794.68696</v>
      </c>
      <c r="L2548" s="459" t="s">
        <v>538</v>
      </c>
      <c r="O2548">
        <v>14.013999999999999</v>
      </c>
      <c r="P2548" t="s">
        <v>9117</v>
      </c>
    </row>
    <row r="2549" spans="1:16" ht="15" x14ac:dyDescent="0.25">
      <c r="A2549">
        <v>89031</v>
      </c>
      <c r="B2549" t="str">
        <f t="shared" si="78"/>
        <v>SEVROLL 01247 Single overhead line 2.35m olive</v>
      </c>
      <c r="C2549" s="185">
        <f t="shared" si="79"/>
        <v>21.295999999999999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9755.2292899999993</v>
      </c>
      <c r="L2549" s="459" t="s">
        <v>539</v>
      </c>
      <c r="O2549">
        <v>21.295999999999999</v>
      </c>
      <c r="P2549" t="s">
        <v>9190</v>
      </c>
    </row>
    <row r="2550" spans="1:16" ht="15" x14ac:dyDescent="0.25">
      <c r="A2550">
        <v>89032</v>
      </c>
      <c r="B2550" t="str">
        <f t="shared" si="78"/>
        <v>SEVROLL 01256 Single overhead line 2.35m silver</v>
      </c>
      <c r="C2550" s="185">
        <f t="shared" si="79"/>
        <v>19.36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8001.7064600000003</v>
      </c>
      <c r="L2550" s="459" t="s">
        <v>538</v>
      </c>
      <c r="O2550">
        <v>19.36</v>
      </c>
      <c r="P2550" t="s">
        <v>9181</v>
      </c>
    </row>
    <row r="2551" spans="1:16" ht="15" x14ac:dyDescent="0.25">
      <c r="A2551">
        <v>89034</v>
      </c>
      <c r="B2551" t="str">
        <f t="shared" si="78"/>
        <v>SEVROLL 01248 Single upper line 3m olive</v>
      </c>
      <c r="C2551" s="185">
        <f t="shared" si="79"/>
        <v>27.192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12456.057290000001</v>
      </c>
      <c r="L2551" s="459" t="s">
        <v>539</v>
      </c>
      <c r="O2551">
        <v>27.192</v>
      </c>
      <c r="P2551" t="s">
        <v>9238</v>
      </c>
    </row>
    <row r="2552" spans="1:16" ht="15" x14ac:dyDescent="0.25">
      <c r="A2552">
        <v>89035</v>
      </c>
      <c r="B2552" t="str">
        <f t="shared" si="78"/>
        <v>SEVROLL 01257 Single overhead line 3m silver</v>
      </c>
      <c r="C2552" s="185">
        <f t="shared" si="79"/>
        <v>24.728000000000002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10228.88206</v>
      </c>
      <c r="L2552" s="459" t="s">
        <v>538</v>
      </c>
      <c r="O2552">
        <v>24.728000000000002</v>
      </c>
      <c r="P2552" t="s">
        <v>9230</v>
      </c>
    </row>
    <row r="2553" spans="1:16" ht="15" x14ac:dyDescent="0.25">
      <c r="A2553">
        <v>89036</v>
      </c>
      <c r="B2553" t="str">
        <f t="shared" si="78"/>
        <v>SEVROLL 01257 ZR10 swing door set</v>
      </c>
      <c r="C2553" s="185">
        <f t="shared" si="79"/>
        <v>19.492000000000001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8297.3196100000005</v>
      </c>
      <c r="L2553" s="459" t="s">
        <v>539</v>
      </c>
      <c r="O2553">
        <v>19.492000000000001</v>
      </c>
      <c r="P2553" t="s">
        <v>10256</v>
      </c>
    </row>
    <row r="2554" spans="1:16" ht="15" x14ac:dyDescent="0.25">
      <c r="A2554">
        <v>84191</v>
      </c>
      <c r="B2554" t="str">
        <f t="shared" si="78"/>
        <v>SEVROLL 01128 Smart lower guide 1.7m olive</v>
      </c>
      <c r="C2554" s="185">
        <f t="shared" si="79"/>
        <v>4.0039999999999996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1887.64012</v>
      </c>
      <c r="L2554" s="459" t="s">
        <v>539</v>
      </c>
      <c r="O2554">
        <v>4.0039999999999996</v>
      </c>
      <c r="P2554" t="s">
        <v>9454</v>
      </c>
    </row>
    <row r="2555" spans="1:16" ht="15" x14ac:dyDescent="0.25">
      <c r="A2555">
        <v>84192</v>
      </c>
      <c r="B2555" t="str">
        <f t="shared" si="78"/>
        <v>SEVROLL 01135 Smart bottom line 1.7m silver</v>
      </c>
      <c r="C2555" s="185">
        <f t="shared" si="79"/>
        <v>3.6520000000000001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1555.7474299999999</v>
      </c>
      <c r="L2555" s="459" t="s">
        <v>538</v>
      </c>
      <c r="O2555">
        <v>3.6520000000000001</v>
      </c>
      <c r="P2555" t="s">
        <v>8870</v>
      </c>
    </row>
    <row r="2556" spans="1:16" ht="15" x14ac:dyDescent="0.25">
      <c r="A2556">
        <v>84194</v>
      </c>
      <c r="B2556" t="str">
        <f t="shared" si="78"/>
        <v>SEVROLL 01129 Smart lower guide 2.35 m olive</v>
      </c>
      <c r="C2556" s="185">
        <f t="shared" si="79"/>
        <v>5.5220000000000002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2603.2839899999999</v>
      </c>
      <c r="L2556" s="459" t="s">
        <v>539</v>
      </c>
      <c r="O2556">
        <v>5.5220000000000002</v>
      </c>
      <c r="P2556" t="s">
        <v>9455</v>
      </c>
    </row>
    <row r="2557" spans="1:16" ht="15" x14ac:dyDescent="0.25">
      <c r="A2557">
        <v>84195</v>
      </c>
      <c r="B2557" t="str">
        <f t="shared" si="78"/>
        <v>SEVROLL 01136 Smart bottom line 2.35m silver</v>
      </c>
      <c r="C2557" s="185">
        <f t="shared" si="79"/>
        <v>5.016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2136.5599499999998</v>
      </c>
      <c r="L2557" s="459" t="s">
        <v>538</v>
      </c>
      <c r="O2557">
        <v>5.016</v>
      </c>
      <c r="P2557" t="s">
        <v>8903</v>
      </c>
    </row>
    <row r="2558" spans="1:16" ht="15" x14ac:dyDescent="0.25">
      <c r="A2558">
        <v>84197</v>
      </c>
      <c r="B2558" t="str">
        <f t="shared" si="78"/>
        <v>SEVROLL 01130 Smart lower line 3m olive</v>
      </c>
      <c r="C2558" s="185">
        <f t="shared" si="79"/>
        <v>7.0179999999999998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3308.5562300000001</v>
      </c>
      <c r="L2558" s="459" t="s">
        <v>539</v>
      </c>
      <c r="O2558">
        <v>7.0179999999999998</v>
      </c>
      <c r="P2558" t="s">
        <v>9456</v>
      </c>
    </row>
    <row r="2559" spans="1:16" ht="15" x14ac:dyDescent="0.25">
      <c r="A2559">
        <v>84198</v>
      </c>
      <c r="B2559" t="str">
        <f t="shared" si="78"/>
        <v>SEVROLL 01137 Smart bottom line 3m silver</v>
      </c>
      <c r="C2559" s="185">
        <f t="shared" si="79"/>
        <v>6.3579999999999997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2707.0004800000002</v>
      </c>
      <c r="L2559" s="459" t="s">
        <v>538</v>
      </c>
      <c r="O2559">
        <v>6.3579999999999997</v>
      </c>
      <c r="P2559" t="s">
        <v>9457</v>
      </c>
    </row>
    <row r="2560" spans="1:16" ht="15" x14ac:dyDescent="0.25">
      <c r="A2560">
        <v>84383</v>
      </c>
      <c r="B2560" t="str">
        <f t="shared" si="78"/>
        <v>SEVROLL 04285 Elegant II bottom line 1.7m gold</v>
      </c>
      <c r="C2560" s="185">
        <f t="shared" si="79"/>
        <v>9.8559999999999999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4148.6598199999999</v>
      </c>
      <c r="L2560" s="459" t="s">
        <v>539</v>
      </c>
      <c r="O2560">
        <v>9.8559999999999999</v>
      </c>
      <c r="P2560" t="s">
        <v>9344</v>
      </c>
    </row>
    <row r="2561" spans="1:16" ht="15" x14ac:dyDescent="0.25">
      <c r="A2561">
        <v>84385</v>
      </c>
      <c r="B2561" t="str">
        <f t="shared" si="78"/>
        <v>SEVROLL 04279 Elegant II bottom line 1.7m silver</v>
      </c>
      <c r="C2561" s="185">
        <f t="shared" si="79"/>
        <v>8.25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3318.9278399999998</v>
      </c>
      <c r="L2561" s="459" t="s">
        <v>695</v>
      </c>
      <c r="O2561">
        <v>8.25</v>
      </c>
      <c r="P2561" t="s">
        <v>9343</v>
      </c>
    </row>
    <row r="2562" spans="1:16" ht="15" x14ac:dyDescent="0.25">
      <c r="A2562">
        <v>84386</v>
      </c>
      <c r="B2562" t="str">
        <f t="shared" si="78"/>
        <v>SEVROLL 04286 Elegant II bottom line 2.35m gold</v>
      </c>
      <c r="C2562" s="185">
        <f t="shared" si="79"/>
        <v>13.794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5725.1504599999998</v>
      </c>
      <c r="L2562" s="459" t="s">
        <v>539</v>
      </c>
      <c r="O2562">
        <v>13.794</v>
      </c>
      <c r="P2562" t="s">
        <v>9074</v>
      </c>
    </row>
    <row r="2563" spans="1:16" ht="15" x14ac:dyDescent="0.25">
      <c r="A2563">
        <v>84387</v>
      </c>
      <c r="B2563" t="str">
        <f t="shared" si="78"/>
        <v>SEVROLL 04274 Elegant II lower guide 2.35m olive</v>
      </c>
      <c r="C2563" s="185">
        <f t="shared" si="79"/>
        <v>13.794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5725.1504599999998</v>
      </c>
      <c r="L2563" s="459" t="s">
        <v>538</v>
      </c>
      <c r="O2563">
        <v>13.794</v>
      </c>
      <c r="P2563" t="s">
        <v>9078</v>
      </c>
    </row>
    <row r="2564" spans="1:16" ht="15" x14ac:dyDescent="0.25">
      <c r="A2564">
        <v>84388</v>
      </c>
      <c r="B2564" t="str">
        <f t="shared" ref="B2564:B2627" si="80">IF($A$2=1,D2564,IF($A$2=2,F2564,IF($A$2=3,G2564,IF($A$2=4,E2564,IF($A$2&gt;4,P2564,"zadat jazyk")))))</f>
        <v>SEVROLL 04280 Elegant II bottom line 2.35m silver</v>
      </c>
      <c r="C2564" s="185">
        <f t="shared" ref="C2564:C2627" si="81">IF($A$2=1,H2564,IF($A$2=2,I2564,IF($A$2=3,J2564,IF($A$2=4,K2564,IF($A$2&gt;4,O2564,"zadat jazyk")))))</f>
        <v>11.352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4573.8973900000001</v>
      </c>
      <c r="L2564" s="459" t="s">
        <v>695</v>
      </c>
      <c r="O2564">
        <v>11.352</v>
      </c>
      <c r="P2564" t="s">
        <v>9349</v>
      </c>
    </row>
    <row r="2565" spans="1:16" ht="15" x14ac:dyDescent="0.25">
      <c r="A2565">
        <v>84389</v>
      </c>
      <c r="B2565" t="str">
        <f t="shared" si="80"/>
        <v>SEVROLL 04287 Elegant II bottom line 3m gold</v>
      </c>
      <c r="C2565" s="185">
        <f t="shared" si="81"/>
        <v>17.622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510.24234000000001</v>
      </c>
      <c r="I2565" s="460">
        <v>18.345929999999999</v>
      </c>
      <c r="J2565" s="460">
        <v>68.931600000000003</v>
      </c>
      <c r="K2565" s="460">
        <v>7312.0131000000001</v>
      </c>
      <c r="L2565" s="459" t="s">
        <v>538</v>
      </c>
      <c r="O2565">
        <v>17.622</v>
      </c>
      <c r="P2565" t="s">
        <v>9122</v>
      </c>
    </row>
    <row r="2566" spans="1:16" ht="15" x14ac:dyDescent="0.25">
      <c r="A2566">
        <v>84390</v>
      </c>
      <c r="B2566" t="str">
        <f t="shared" si="80"/>
        <v>SEVROLL 04275 Elegant II lower line 3m olive</v>
      </c>
      <c r="C2566" s="185">
        <f t="shared" si="81"/>
        <v>17.622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7312.0131000000001</v>
      </c>
      <c r="L2566" s="459" t="s">
        <v>538</v>
      </c>
      <c r="O2566">
        <v>17.622</v>
      </c>
      <c r="P2566" t="s">
        <v>9126</v>
      </c>
    </row>
    <row r="2567" spans="1:16" ht="15" x14ac:dyDescent="0.25">
      <c r="A2567">
        <v>84391</v>
      </c>
      <c r="B2567" t="str">
        <f t="shared" si="80"/>
        <v>SEVROLL 04281 Elegant II bottom line 3m silver</v>
      </c>
      <c r="C2567" s="185">
        <f t="shared" si="81"/>
        <v>14.41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5808.12374</v>
      </c>
      <c r="L2567" s="459" t="s">
        <v>695</v>
      </c>
      <c r="O2567">
        <v>14.41</v>
      </c>
      <c r="P2567" t="s">
        <v>9355</v>
      </c>
    </row>
    <row r="2568" spans="1:16" ht="15" x14ac:dyDescent="0.25">
      <c r="A2568">
        <v>84392</v>
      </c>
      <c r="B2568" t="str">
        <f t="shared" si="80"/>
        <v>SEVROLL 04288 Elegant II bottom line 4.05m gold</v>
      </c>
      <c r="C2568" s="185">
        <f t="shared" si="81"/>
        <v>23.76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>
        <v>689.00806999999998</v>
      </c>
      <c r="I2568" s="460">
        <v>24.773520000000001</v>
      </c>
      <c r="J2568" s="460">
        <v>93.075000000000003</v>
      </c>
      <c r="K2568" s="460">
        <v>9873.8102500000005</v>
      </c>
      <c r="L2568" s="459" t="s">
        <v>538</v>
      </c>
      <c r="O2568">
        <v>23.76</v>
      </c>
      <c r="P2568" t="s">
        <v>9180</v>
      </c>
    </row>
    <row r="2569" spans="1:16" ht="15" x14ac:dyDescent="0.25">
      <c r="A2569">
        <v>84393</v>
      </c>
      <c r="B2569" t="str">
        <f t="shared" si="80"/>
        <v>SEVROLL 04276 Elegant II lower guide 4.05m olive</v>
      </c>
      <c r="C2569" s="185">
        <f t="shared" si="81"/>
        <v>23.76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9873.8102500000005</v>
      </c>
      <c r="L2569" s="459" t="s">
        <v>538</v>
      </c>
      <c r="O2569">
        <v>23.76</v>
      </c>
      <c r="P2569" t="s">
        <v>9186</v>
      </c>
    </row>
    <row r="2570" spans="1:16" ht="15" x14ac:dyDescent="0.25">
      <c r="A2570">
        <v>84394</v>
      </c>
      <c r="B2570" t="str">
        <f t="shared" si="80"/>
        <v>SEVROLL 04282 Elegant II bottom line 4.05m silver</v>
      </c>
      <c r="C2570" s="185">
        <f t="shared" si="81"/>
        <v>19.513999999999999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7872.0820199999998</v>
      </c>
      <c r="L2570" s="459" t="s">
        <v>695</v>
      </c>
      <c r="O2570">
        <v>19.513999999999999</v>
      </c>
      <c r="P2570" t="s">
        <v>9360</v>
      </c>
    </row>
    <row r="2571" spans="1:16" ht="15" x14ac:dyDescent="0.25">
      <c r="A2571">
        <v>84395</v>
      </c>
      <c r="B2571" t="str">
        <f t="shared" si="80"/>
        <v>SEVROLL 02032 profile "U" for laminate 16mm 3m olive</v>
      </c>
      <c r="C2571" s="185">
        <f t="shared" si="81"/>
        <v>6.7539999999999996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3007.77835</v>
      </c>
      <c r="L2571" s="459" t="s">
        <v>537</v>
      </c>
      <c r="O2571">
        <v>6.7539999999999996</v>
      </c>
      <c r="P2571" t="s">
        <v>8959</v>
      </c>
    </row>
    <row r="2572" spans="1:16" ht="15" x14ac:dyDescent="0.25">
      <c r="A2572">
        <v>89265</v>
      </c>
      <c r="B2572" t="str">
        <f t="shared" si="80"/>
        <v>SEVROLL 10202 top carriage 10mm asymmetric L+P</v>
      </c>
      <c r="C2572" s="185">
        <f t="shared" si="81"/>
        <v>5.258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2293.10052</v>
      </c>
      <c r="L2572" s="459" t="s">
        <v>538</v>
      </c>
      <c r="O2572">
        <v>5.258</v>
      </c>
      <c r="P2572" t="s">
        <v>9424</v>
      </c>
    </row>
    <row r="2573" spans="1:16" ht="15" x14ac:dyDescent="0.25">
      <c r="A2573">
        <v>89063</v>
      </c>
      <c r="B2573" t="str">
        <f t="shared" si="80"/>
        <v>SEVROLL 20080 HI-TEC undercarriage positioner</v>
      </c>
      <c r="C2573" s="185">
        <f t="shared" si="81"/>
        <v>0.28599999999999998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127.98692</v>
      </c>
      <c r="L2573" s="459" t="s">
        <v>695</v>
      </c>
      <c r="O2573">
        <v>0.28599999999999998</v>
      </c>
      <c r="P2573" t="s">
        <v>8833</v>
      </c>
    </row>
    <row r="2574" spans="1:16" ht="15" x14ac:dyDescent="0.25">
      <c r="A2574">
        <v>98022</v>
      </c>
      <c r="B2574" t="str">
        <f t="shared" si="80"/>
        <v>Sevroll 80419 Smart top trolley</v>
      </c>
      <c r="C2574" s="185">
        <f t="shared" si="81"/>
        <v>1.496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650.60053000000005</v>
      </c>
      <c r="L2574" s="459" t="s">
        <v>663</v>
      </c>
      <c r="O2574">
        <v>1.496</v>
      </c>
      <c r="P2574" t="s">
        <v>8847</v>
      </c>
    </row>
    <row r="2575" spans="1:16" ht="15" x14ac:dyDescent="0.25">
      <c r="A2575">
        <v>98023</v>
      </c>
      <c r="B2575" t="str">
        <f t="shared" si="80"/>
        <v>Sevroll 80427 Smart bottom trolley</v>
      </c>
      <c r="C2575" s="185">
        <f t="shared" si="81"/>
        <v>1.496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650.60053000000005</v>
      </c>
      <c r="L2575" s="459" t="s">
        <v>539</v>
      </c>
      <c r="O2575">
        <v>1.496</v>
      </c>
      <c r="P2575" t="s">
        <v>8848</v>
      </c>
    </row>
    <row r="2576" spans="1:16" ht="15" x14ac:dyDescent="0.25">
      <c r="A2576">
        <v>84410</v>
      </c>
      <c r="B2576" t="str">
        <f t="shared" si="80"/>
        <v>SEVROLL 04591 Gemini II bottom line 1.7m silver</v>
      </c>
      <c r="C2576" s="185">
        <f t="shared" si="81"/>
        <v>7.9859999999999998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3600.4495400000001</v>
      </c>
      <c r="L2576" s="459" t="s">
        <v>538</v>
      </c>
      <c r="O2576">
        <v>7.9859999999999998</v>
      </c>
      <c r="P2576" t="s">
        <v>8982</v>
      </c>
    </row>
    <row r="2577" spans="1:16" ht="15" x14ac:dyDescent="0.25">
      <c r="A2577">
        <v>84412</v>
      </c>
      <c r="B2577" t="str">
        <f t="shared" si="80"/>
        <v>SEVROLL 04593 Gemini II bottom line 3m silver</v>
      </c>
      <c r="C2577" s="185">
        <f t="shared" si="81"/>
        <v>14.124000000000001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5694.0356199999997</v>
      </c>
      <c r="L2577" s="459" t="s">
        <v>538</v>
      </c>
      <c r="O2577">
        <v>14.124000000000001</v>
      </c>
      <c r="P2577" t="s">
        <v>9105</v>
      </c>
    </row>
    <row r="2578" spans="1:16" ht="15" x14ac:dyDescent="0.25">
      <c r="A2578">
        <v>96400</v>
      </c>
      <c r="B2578" t="str">
        <f t="shared" si="80"/>
        <v>SEVROLL 01972 Exclusive overhead line 1.8m silver</v>
      </c>
      <c r="C2578" s="185">
        <f t="shared" si="81"/>
        <v>18.282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>
        <v>517.42773999999997</v>
      </c>
      <c r="I2578" s="460">
        <v>19.516950000000001</v>
      </c>
      <c r="J2578" s="460">
        <v>66.586370000000002</v>
      </c>
      <c r="K2578" s="460">
        <v>7558.2870999999996</v>
      </c>
      <c r="L2578" s="459" t="s">
        <v>539</v>
      </c>
      <c r="O2578">
        <v>18.282</v>
      </c>
      <c r="P2578" t="s">
        <v>9521</v>
      </c>
    </row>
    <row r="2579" spans="1:16" ht="15" x14ac:dyDescent="0.25">
      <c r="A2579">
        <v>96401</v>
      </c>
      <c r="B2579" t="str">
        <f t="shared" si="80"/>
        <v>SEVROLL 20221 MDF insert for cover strip 2.8m</v>
      </c>
      <c r="C2579" s="185">
        <f t="shared" si="81"/>
        <v>0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>
        <v>0</v>
      </c>
      <c r="I2579" s="460">
        <v>0</v>
      </c>
      <c r="J2579" s="460">
        <v>0</v>
      </c>
      <c r="K2579" s="460">
        <v>0</v>
      </c>
      <c r="L2579" s="459" t="s">
        <v>540</v>
      </c>
      <c r="O2579">
        <v>0</v>
      </c>
      <c r="P2579" t="s">
        <v>8974</v>
      </c>
    </row>
    <row r="2580" spans="1:16" ht="15" x14ac:dyDescent="0.25">
      <c r="A2580">
        <v>98032</v>
      </c>
      <c r="B2580" t="str">
        <f t="shared" si="80"/>
        <v>SEVROLL 00910 First upper/lower guide 1.2m silver</v>
      </c>
      <c r="C2580" s="185">
        <f t="shared" si="81"/>
        <v>4.9279999999999999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>
        <v>146.19709</v>
      </c>
      <c r="I2580" s="460">
        <v>5.25657</v>
      </c>
      <c r="J2580" s="460">
        <v>19.757400000000001</v>
      </c>
      <c r="K2580" s="460">
        <v>2095.07312</v>
      </c>
      <c r="L2580" s="459" t="s">
        <v>539</v>
      </c>
      <c r="O2580">
        <v>4.9279999999999999</v>
      </c>
      <c r="P2580" t="s">
        <v>8895</v>
      </c>
    </row>
    <row r="2581" spans="1:16" ht="15" x14ac:dyDescent="0.25">
      <c r="A2581">
        <v>98034</v>
      </c>
      <c r="B2581" t="str">
        <f t="shared" si="80"/>
        <v>SEVROLL 10256-SV Exclusive fitting set ZPE-10 II</v>
      </c>
      <c r="C2581" s="185">
        <f t="shared" si="81"/>
        <v>35.353999999999999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15388.67266</v>
      </c>
      <c r="L2581" s="459" t="s">
        <v>539</v>
      </c>
      <c r="O2581">
        <v>35.353999999999999</v>
      </c>
      <c r="P2581" t="s">
        <v>9275</v>
      </c>
    </row>
    <row r="2582" spans="1:16" ht="15" x14ac:dyDescent="0.25">
      <c r="A2582">
        <v>98035</v>
      </c>
      <c r="B2582" t="str">
        <f t="shared" si="80"/>
        <v>SEVROLL 20337 Exclusive upper rubber brake</v>
      </c>
      <c r="C2582" s="185">
        <f t="shared" si="81"/>
        <v>3.718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>
        <v>104.86535000000001</v>
      </c>
      <c r="I2582" s="460">
        <v>3.9554399999999998</v>
      </c>
      <c r="J2582" s="460">
        <v>13.49484</v>
      </c>
      <c r="K2582" s="460">
        <v>1531.81277</v>
      </c>
      <c r="L2582" s="459" t="s">
        <v>539</v>
      </c>
      <c r="O2582">
        <v>3.718</v>
      </c>
      <c r="P2582" t="s">
        <v>8885</v>
      </c>
    </row>
    <row r="2583" spans="1:16" ht="15" x14ac:dyDescent="0.25">
      <c r="A2583">
        <v>98036</v>
      </c>
      <c r="B2583" t="str">
        <f t="shared" si="80"/>
        <v>SEVROLL 20019 Exclusive round bottom brake</v>
      </c>
      <c r="C2583" s="185">
        <f t="shared" si="81"/>
        <v>0.85799999999999998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453.49741999999998</v>
      </c>
      <c r="L2583" s="459" t="s">
        <v>539</v>
      </c>
      <c r="O2583">
        <v>0.85799999999999998</v>
      </c>
      <c r="P2583" t="s">
        <v>8844</v>
      </c>
    </row>
    <row r="2584" spans="1:16" ht="15" x14ac:dyDescent="0.25">
      <c r="A2584">
        <v>98048</v>
      </c>
      <c r="B2584" t="str">
        <f t="shared" si="80"/>
        <v>SEVROLL 10209 Future top carriage 10mm L+P</v>
      </c>
      <c r="C2584" s="185">
        <f t="shared" si="81"/>
        <v>6.49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2837.0452300000002</v>
      </c>
      <c r="L2584" s="459" t="s">
        <v>538</v>
      </c>
      <c r="O2584">
        <v>6.49</v>
      </c>
      <c r="P2584" t="s">
        <v>8955</v>
      </c>
    </row>
    <row r="2585" spans="1:16" ht="15" x14ac:dyDescent="0.25">
      <c r="A2585">
        <v>98049</v>
      </c>
      <c r="B2585" t="str">
        <f t="shared" si="80"/>
        <v>SEVROLL 00901 First upper/lower guide 1.2m olive</v>
      </c>
      <c r="C2585" s="185">
        <f t="shared" si="81"/>
        <v>4.9279999999999999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>
        <v>162.11954</v>
      </c>
      <c r="I2585" s="460">
        <v>5.8290600000000001</v>
      </c>
      <c r="J2585" s="460">
        <v>21.725999999999999</v>
      </c>
      <c r="K2585" s="460">
        <v>2323.2493199999999</v>
      </c>
      <c r="L2585" s="459" t="s">
        <v>539</v>
      </c>
      <c r="O2585">
        <v>4.9279999999999999</v>
      </c>
      <c r="P2585" t="s">
        <v>8894</v>
      </c>
    </row>
    <row r="2586" spans="1:16" ht="15" x14ac:dyDescent="0.25">
      <c r="A2586" t="s">
        <v>67</v>
      </c>
      <c r="B2586" t="str">
        <f t="shared" si="80"/>
        <v>SEVROLL 20106 gasket for glass 18/4-4.5mm asymmetric</v>
      </c>
      <c r="C2586" s="185">
        <f t="shared" si="81"/>
        <v>2.0521600000000002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>
        <v>68.352530000000002</v>
      </c>
      <c r="I2586" s="460">
        <v>2.3056100000000002</v>
      </c>
      <c r="J2586" s="460">
        <v>7.6425999999999998</v>
      </c>
      <c r="K2586" s="460">
        <v>944.97055</v>
      </c>
      <c r="L2586" s="459" t="s">
        <v>538</v>
      </c>
      <c r="O2586">
        <v>2.0521600000000002</v>
      </c>
      <c r="P2586" t="s">
        <v>8855</v>
      </c>
    </row>
    <row r="2587" spans="1:16" ht="15" x14ac:dyDescent="0.25">
      <c r="A2587">
        <v>98054</v>
      </c>
      <c r="B2587" t="str">
        <f t="shared" si="80"/>
        <v>SEVROLL 02066 Maxim fittings set for 2 doors 1.8m silver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5" x14ac:dyDescent="0.25">
      <c r="A2588">
        <v>98055</v>
      </c>
      <c r="B2588" t="e">
        <f t="shared" si="80"/>
        <v>#N/A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5" x14ac:dyDescent="0.25">
      <c r="A2589">
        <v>96421</v>
      </c>
      <c r="B2589" t="str">
        <f t="shared" si="80"/>
        <v>SEVROLL 04382 Fox II mounting bar 2.7m silver</v>
      </c>
      <c r="C2589" s="185">
        <f t="shared" si="81"/>
        <v>15.95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6689.71414</v>
      </c>
      <c r="L2589" s="459" t="s">
        <v>538</v>
      </c>
      <c r="O2589">
        <v>15.95</v>
      </c>
      <c r="P2589" t="s">
        <v>9108</v>
      </c>
    </row>
    <row r="2590" spans="1:16" ht="15" x14ac:dyDescent="0.25">
      <c r="A2590">
        <v>98056</v>
      </c>
      <c r="B2590" t="str">
        <f t="shared" si="80"/>
        <v>SEVROLL 02006 Prince fitting set for folding doors 1200mm silver</v>
      </c>
      <c r="C2590" s="185">
        <f t="shared" si="81"/>
        <v>170.76400000000001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>
        <v>5336.91759</v>
      </c>
      <c r="I2590" s="460">
        <v>191.89064999999999</v>
      </c>
      <c r="J2590" s="460">
        <v>659.86327000000006</v>
      </c>
      <c r="K2590" s="460">
        <v>76480.543369999999</v>
      </c>
      <c r="L2590" s="459" t="s">
        <v>539</v>
      </c>
      <c r="O2590">
        <v>170.76400000000001</v>
      </c>
      <c r="P2590" t="s">
        <v>9316</v>
      </c>
    </row>
    <row r="2591" spans="1:16" ht="15" x14ac:dyDescent="0.25">
      <c r="A2591">
        <v>98057</v>
      </c>
      <c r="B2591" t="str">
        <f t="shared" si="80"/>
        <v>SEVROLL 04592 Gemini II bottom line 2.35m silver</v>
      </c>
      <c r="C2591" s="185">
        <f t="shared" si="81"/>
        <v>11.066000000000001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4459.8092999999999</v>
      </c>
      <c r="L2591" s="459" t="s">
        <v>538</v>
      </c>
      <c r="O2591">
        <v>11.066000000000001</v>
      </c>
      <c r="P2591" t="s">
        <v>9046</v>
      </c>
    </row>
    <row r="2592" spans="1:16" ht="15" x14ac:dyDescent="0.25">
      <c r="A2592">
        <v>98058</v>
      </c>
      <c r="B2592" t="str">
        <f t="shared" si="80"/>
        <v>SEVROLL 04594 Gemini II bottom line 4.05m silver</v>
      </c>
      <c r="C2592" s="185">
        <f t="shared" si="81"/>
        <v>19.052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7685.3922499999999</v>
      </c>
      <c r="L2592" s="459" t="s">
        <v>538</v>
      </c>
      <c r="O2592">
        <v>19.052</v>
      </c>
      <c r="P2592" t="s">
        <v>9162</v>
      </c>
    </row>
    <row r="2593" spans="1:16" ht="15" x14ac:dyDescent="0.25">
      <c r="A2593">
        <v>98060</v>
      </c>
      <c r="B2593" t="str">
        <f t="shared" si="80"/>
        <v>SEVROLL 10057-SV-G undercarriage WD 18C HI-TEC</v>
      </c>
      <c r="C2593" s="185">
        <f t="shared" si="81"/>
        <v>0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>
        <v>0</v>
      </c>
      <c r="I2593" s="460">
        <v>0</v>
      </c>
      <c r="J2593" s="460">
        <v>0</v>
      </c>
      <c r="K2593" s="460">
        <v>0</v>
      </c>
      <c r="L2593" s="459" t="s">
        <v>540</v>
      </c>
      <c r="O2593">
        <v>0</v>
      </c>
      <c r="P2593" t="s">
        <v>8856</v>
      </c>
    </row>
    <row r="2594" spans="1:16" ht="15" x14ac:dyDescent="0.25">
      <c r="A2594">
        <v>98062</v>
      </c>
      <c r="B2594" t="str">
        <f t="shared" si="80"/>
        <v>SEVROLL 01862 Prince 01 mounting rail 2.7m silver</v>
      </c>
      <c r="C2594" s="185">
        <f t="shared" si="81"/>
        <v>18.722000000000001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>
        <v>615.90953000000002</v>
      </c>
      <c r="I2594" s="460">
        <v>22.145230000000002</v>
      </c>
      <c r="J2594" s="460">
        <v>76.151830000000004</v>
      </c>
      <c r="K2594" s="460">
        <v>8826.2736999999997</v>
      </c>
      <c r="L2594" s="459" t="s">
        <v>539</v>
      </c>
      <c r="O2594">
        <v>18.722000000000001</v>
      </c>
      <c r="P2594" t="s">
        <v>9158</v>
      </c>
    </row>
    <row r="2595" spans="1:16" ht="15" x14ac:dyDescent="0.25">
      <c r="A2595">
        <v>98064</v>
      </c>
      <c r="B2595" t="str">
        <f t="shared" si="80"/>
        <v>SEVROLL 10199 Micra C fittings kit for 1 wing</v>
      </c>
      <c r="C2595" s="185">
        <f t="shared" si="81"/>
        <v>5.9619999999999997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2530.6823199999999</v>
      </c>
      <c r="L2595" s="459" t="s">
        <v>538</v>
      </c>
      <c r="O2595">
        <v>5.9619999999999997</v>
      </c>
      <c r="P2595" t="s">
        <v>9448</v>
      </c>
    </row>
    <row r="2596" spans="1:16" ht="15" x14ac:dyDescent="0.25">
      <c r="A2596">
        <v>98067</v>
      </c>
      <c r="B2596" t="str">
        <f t="shared" si="80"/>
        <v>SEVROLL plug-in stop brush 14x4mm gray</v>
      </c>
      <c r="C2596" s="185">
        <f t="shared" si="81"/>
        <v>0.12383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66.033280000000005</v>
      </c>
      <c r="L2596" s="459" t="s">
        <v>695</v>
      </c>
      <c r="O2596">
        <v>0.12383</v>
      </c>
      <c r="P2596" t="s">
        <v>9331</v>
      </c>
    </row>
    <row r="2597" spans="1:16" ht="15" x14ac:dyDescent="0.25">
      <c r="A2597">
        <v>98070</v>
      </c>
      <c r="B2597" t="str">
        <f t="shared" si="80"/>
        <v>SEVROLL 02284 Gemini grab rail 2.7m silver</v>
      </c>
      <c r="C2597" s="185">
        <f t="shared" si="81"/>
        <v>18.611999999999998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7529.8176999999996</v>
      </c>
      <c r="L2597" s="459" t="s">
        <v>538</v>
      </c>
      <c r="O2597">
        <v>18.611999999999998</v>
      </c>
      <c r="P2597" t="s">
        <v>9394</v>
      </c>
    </row>
    <row r="2598" spans="1:16" ht="15" x14ac:dyDescent="0.25">
      <c r="A2598">
        <v>98071</v>
      </c>
      <c r="B2598" t="str">
        <f t="shared" si="80"/>
        <v>SEVROLL 02283 Gemini grab rail 2.7m olive</v>
      </c>
      <c r="C2598" s="185">
        <f t="shared" si="81"/>
        <v>20.504000000000001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9417.4578500000007</v>
      </c>
      <c r="L2598" s="459" t="s">
        <v>538</v>
      </c>
      <c r="O2598">
        <v>20.504000000000001</v>
      </c>
      <c r="P2598" t="s">
        <v>9166</v>
      </c>
    </row>
    <row r="2599" spans="1:16" ht="15" x14ac:dyDescent="0.25">
      <c r="A2599">
        <v>98072</v>
      </c>
      <c r="B2599" t="str">
        <f t="shared" si="80"/>
        <v>SEVROLL 02285 Gemini grab rail 2.7m gold</v>
      </c>
      <c r="C2599" s="185">
        <f t="shared" si="81"/>
        <v>20.504000000000001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>
        <v>657.16317000000004</v>
      </c>
      <c r="I2599" s="460">
        <v>23.628520000000002</v>
      </c>
      <c r="J2599" s="460">
        <v>86.852999999999994</v>
      </c>
      <c r="K2599" s="460">
        <v>9417.4578500000007</v>
      </c>
      <c r="L2599" s="459" t="s">
        <v>539</v>
      </c>
      <c r="O2599">
        <v>20.504000000000001</v>
      </c>
      <c r="P2599" t="s">
        <v>9154</v>
      </c>
    </row>
    <row r="2600" spans="1:16" ht="15" x14ac:dyDescent="0.25">
      <c r="A2600">
        <v>98073</v>
      </c>
      <c r="B2600" t="str">
        <f t="shared" si="80"/>
        <v>SEVROLL 02287 System 10 II mounting rail 2.7m silver</v>
      </c>
      <c r="C2600" s="185">
        <f t="shared" si="81"/>
        <v>18.062000000000001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7529.8176999999996</v>
      </c>
      <c r="L2600" s="459" t="s">
        <v>538</v>
      </c>
      <c r="O2600">
        <v>18.062000000000001</v>
      </c>
      <c r="P2600" t="s">
        <v>9498</v>
      </c>
    </row>
    <row r="2601" spans="1:16" ht="15" x14ac:dyDescent="0.25">
      <c r="A2601">
        <v>98074</v>
      </c>
      <c r="B2601" t="str">
        <f t="shared" si="80"/>
        <v>SEVROLL 02286 System 10 II mounting rail 2.7m olive</v>
      </c>
      <c r="C2601" s="185">
        <f t="shared" si="81"/>
        <v>19.888000000000002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9375.9710099999993</v>
      </c>
      <c r="L2601" s="459" t="s">
        <v>538</v>
      </c>
      <c r="O2601">
        <v>19.888000000000002</v>
      </c>
      <c r="P2601" t="s">
        <v>9167</v>
      </c>
    </row>
    <row r="2602" spans="1:16" ht="15" x14ac:dyDescent="0.25">
      <c r="A2602">
        <v>98075</v>
      </c>
      <c r="B2602" t="str">
        <f t="shared" si="80"/>
        <v>SEVROLL 02288 System 10 II mounting rail 2.7m gold</v>
      </c>
      <c r="C2602" s="185">
        <f t="shared" si="81"/>
        <v>19.888000000000002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9375.9710099999993</v>
      </c>
      <c r="L2602" s="459" t="s">
        <v>539</v>
      </c>
      <c r="O2602">
        <v>19.888000000000002</v>
      </c>
      <c r="P2602" t="s">
        <v>9155</v>
      </c>
    </row>
    <row r="2603" spans="1:16" ht="15" x14ac:dyDescent="0.25">
      <c r="A2603">
        <v>96427</v>
      </c>
      <c r="B2603" t="str">
        <f t="shared" si="80"/>
        <v>SEVROLL 04377 Fox II mounting bar 2.7m olive</v>
      </c>
      <c r="C2603" s="185">
        <f t="shared" si="81"/>
        <v>17.577999999999999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8286.9480100000001</v>
      </c>
      <c r="L2603" s="459" t="s">
        <v>538</v>
      </c>
      <c r="O2603">
        <v>17.577999999999999</v>
      </c>
      <c r="P2603" t="s">
        <v>9124</v>
      </c>
    </row>
    <row r="2604" spans="1:16" ht="15" x14ac:dyDescent="0.25">
      <c r="A2604">
        <v>96428</v>
      </c>
      <c r="B2604" t="str">
        <f t="shared" si="80"/>
        <v>SEVROLL 04383 Fox II grab rail 2.7m gold</v>
      </c>
      <c r="C2604" s="185">
        <f t="shared" si="81"/>
        <v>17.577999999999999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8286.9480100000001</v>
      </c>
      <c r="L2604" s="459" t="s">
        <v>539</v>
      </c>
      <c r="O2604">
        <v>17.577999999999999</v>
      </c>
      <c r="P2604" t="s">
        <v>9125</v>
      </c>
    </row>
    <row r="2605" spans="1:16" ht="15" x14ac:dyDescent="0.25">
      <c r="A2605">
        <v>96429</v>
      </c>
      <c r="B2605" t="str">
        <f t="shared" si="80"/>
        <v>SEVROLL 04376-Y Fox II grab rail 2.7m brushed olive</v>
      </c>
      <c r="C2605" s="185">
        <f t="shared" si="81"/>
        <v>23.122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10029.385200000001</v>
      </c>
      <c r="L2605" s="459" t="s">
        <v>538</v>
      </c>
      <c r="O2605">
        <v>23.122</v>
      </c>
      <c r="P2605" t="s">
        <v>9373</v>
      </c>
    </row>
    <row r="2606" spans="1:16" ht="15" x14ac:dyDescent="0.25">
      <c r="A2606">
        <v>98077</v>
      </c>
      <c r="B2606" t="str">
        <f t="shared" si="80"/>
        <v>SEVROLL 02382 Everest guide rail 3m silver</v>
      </c>
      <c r="C2606" s="185">
        <f t="shared" si="81"/>
        <v>23.98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10205.70297</v>
      </c>
      <c r="L2606" s="459" t="s">
        <v>538</v>
      </c>
      <c r="O2606">
        <v>23.98</v>
      </c>
      <c r="P2606" t="s">
        <v>9225</v>
      </c>
    </row>
    <row r="2607" spans="1:16" ht="15" x14ac:dyDescent="0.25">
      <c r="A2607">
        <v>98078</v>
      </c>
      <c r="B2607" t="str">
        <f t="shared" si="80"/>
        <v>SEVROLL 10089 Everest trolley for inclined wing - 2 pcs</v>
      </c>
      <c r="C2607" s="185">
        <f t="shared" si="81"/>
        <v>17.974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8276.4924900000005</v>
      </c>
      <c r="L2607" s="459" t="s">
        <v>538</v>
      </c>
      <c r="O2607">
        <v>17.974</v>
      </c>
      <c r="P2607" t="s">
        <v>9193</v>
      </c>
    </row>
    <row r="2608" spans="1:16" ht="15" x14ac:dyDescent="0.25">
      <c r="A2608">
        <v>96480</v>
      </c>
      <c r="B2608" t="str">
        <f t="shared" si="80"/>
        <v>SEVROLL 01714 Exclusive top line 3m silver</v>
      </c>
      <c r="C2608" s="185">
        <f t="shared" si="81"/>
        <v>30.536000000000001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12607.22285</v>
      </c>
      <c r="L2608" s="459" t="s">
        <v>539</v>
      </c>
      <c r="O2608">
        <v>30.536000000000001</v>
      </c>
      <c r="P2608" t="s">
        <v>9245</v>
      </c>
    </row>
    <row r="2609" spans="1:16" ht="15" x14ac:dyDescent="0.25">
      <c r="A2609">
        <v>98079</v>
      </c>
      <c r="B2609" t="str">
        <f t="shared" si="80"/>
        <v>SEVROLL 02837 Comfort overhead line 4.05m silver</v>
      </c>
      <c r="C2609" s="185">
        <f t="shared" si="81"/>
        <v>69.256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28542.77939</v>
      </c>
      <c r="L2609" s="459" t="s">
        <v>538</v>
      </c>
      <c r="O2609">
        <v>69.256</v>
      </c>
      <c r="P2609" t="s">
        <v>9305</v>
      </c>
    </row>
    <row r="2610" spans="1:16" ht="15" x14ac:dyDescent="0.25">
      <c r="A2610">
        <v>98080</v>
      </c>
      <c r="B2610" t="str">
        <f t="shared" si="80"/>
        <v>SEVROLL 01495 Comfort bottom line 4.05m silver</v>
      </c>
      <c r="C2610" s="185">
        <f t="shared" si="81"/>
        <v>34.078000000000003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>
        <v>1011.79968</v>
      </c>
      <c r="I2610" s="460">
        <v>36.37959</v>
      </c>
      <c r="J2610" s="460">
        <v>136.2414</v>
      </c>
      <c r="K2610" s="460">
        <v>14499.56611</v>
      </c>
      <c r="L2610" s="459" t="s">
        <v>539</v>
      </c>
      <c r="O2610">
        <v>34.078000000000003</v>
      </c>
      <c r="P2610" t="s">
        <v>9257</v>
      </c>
    </row>
    <row r="2611" spans="1:16" ht="15" x14ac:dyDescent="0.25">
      <c r="A2611">
        <v>98092</v>
      </c>
      <c r="B2611" t="str">
        <f t="shared" si="80"/>
        <v>SEVROLL 10203 Comfort upper trolley 18mm - 2 pcs</v>
      </c>
      <c r="C2611" s="185">
        <f t="shared" si="81"/>
        <v>6.7759999999999998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2954.3665799999999</v>
      </c>
      <c r="L2611" s="459" t="s">
        <v>538</v>
      </c>
      <c r="O2611">
        <v>6.7759999999999998</v>
      </c>
      <c r="P2611" t="s">
        <v>8953</v>
      </c>
    </row>
    <row r="2612" spans="1:16" ht="15" x14ac:dyDescent="0.25">
      <c r="A2612">
        <v>98107</v>
      </c>
      <c r="B2612" t="str">
        <f t="shared" si="80"/>
        <v>SEVROLL 02852 Doubler II bottom line 4.05m silver</v>
      </c>
      <c r="C2612" s="185">
        <f t="shared" si="81"/>
        <v>34.1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13752.807430000001</v>
      </c>
      <c r="L2612" s="459" t="s">
        <v>538</v>
      </c>
      <c r="O2612">
        <v>34.1</v>
      </c>
      <c r="P2612" t="s">
        <v>9259</v>
      </c>
    </row>
    <row r="2613" spans="1:16" ht="15" x14ac:dyDescent="0.25">
      <c r="A2613">
        <v>98110</v>
      </c>
      <c r="B2613" t="str">
        <f t="shared" si="80"/>
        <v>SEVROLL 02834 Comfort overhead line 1.7m silver</v>
      </c>
      <c r="C2613" s="185">
        <f t="shared" si="81"/>
        <v>29.084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11989.627</v>
      </c>
      <c r="L2613" s="459" t="s">
        <v>539</v>
      </c>
      <c r="O2613">
        <v>29.084</v>
      </c>
      <c r="P2613" t="s">
        <v>9236</v>
      </c>
    </row>
    <row r="2614" spans="1:16" ht="15" x14ac:dyDescent="0.25">
      <c r="A2614">
        <v>98111</v>
      </c>
      <c r="B2614" t="str">
        <f t="shared" si="80"/>
        <v>SEVROLL 02829 Comfort upper guide 1.7m olive</v>
      </c>
      <c r="C2614" s="185">
        <f t="shared" si="81"/>
        <v>31.988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14966.29012</v>
      </c>
      <c r="L2614" s="459" t="s">
        <v>539</v>
      </c>
      <c r="O2614">
        <v>31.988</v>
      </c>
      <c r="P2614" t="s">
        <v>9247</v>
      </c>
    </row>
    <row r="2615" spans="1:16" ht="15" x14ac:dyDescent="0.25">
      <c r="A2615">
        <v>98113</v>
      </c>
      <c r="B2615" t="str">
        <f t="shared" si="80"/>
        <v>SEVROLL 02830 Comfort upper guide 2.35m olive</v>
      </c>
      <c r="C2615" s="185">
        <f t="shared" si="81"/>
        <v>44.198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20691.440979999999</v>
      </c>
      <c r="L2615" s="459" t="s">
        <v>539</v>
      </c>
      <c r="O2615">
        <v>44.198</v>
      </c>
      <c r="P2615" t="s">
        <v>9283</v>
      </c>
    </row>
    <row r="2616" spans="1:16" ht="15" x14ac:dyDescent="0.25">
      <c r="A2616">
        <v>98115</v>
      </c>
      <c r="B2616" t="str">
        <f t="shared" si="80"/>
        <v>SEVROLL 02831 Comfort upper line 3m olive</v>
      </c>
      <c r="C2616" s="185">
        <f t="shared" si="81"/>
        <v>56.43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26416.59144</v>
      </c>
      <c r="L2616" s="459" t="s">
        <v>539</v>
      </c>
      <c r="O2616">
        <v>56.43</v>
      </c>
      <c r="P2616" t="s">
        <v>9299</v>
      </c>
    </row>
    <row r="2617" spans="1:16" ht="15" x14ac:dyDescent="0.25">
      <c r="A2617">
        <v>98117</v>
      </c>
      <c r="B2617" t="str">
        <f t="shared" si="80"/>
        <v>SEVROLL 02832 Comfort overhead line 4.05m olive</v>
      </c>
      <c r="C2617" s="185">
        <f t="shared" si="81"/>
        <v>76.186000000000007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35657.731119999997</v>
      </c>
      <c r="L2617" s="459" t="s">
        <v>539</v>
      </c>
      <c r="O2617">
        <v>76.186000000000007</v>
      </c>
      <c r="P2617" t="s">
        <v>9307</v>
      </c>
    </row>
    <row r="2618" spans="1:16" ht="15" x14ac:dyDescent="0.25">
      <c r="A2618">
        <v>100968</v>
      </c>
      <c r="B2618" t="e">
        <f t="shared" si="80"/>
        <v>#N/A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5" x14ac:dyDescent="0.25">
      <c r="A2619">
        <v>100102</v>
      </c>
      <c r="B2619" t="str">
        <f t="shared" si="80"/>
        <v>SEVROLL 02376 Master mounting rail 2.7m silver</v>
      </c>
      <c r="C2619" s="185">
        <f t="shared" si="81"/>
        <v>24.376000000000001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10050.128409999999</v>
      </c>
      <c r="L2619" s="459" t="s">
        <v>539</v>
      </c>
      <c r="O2619">
        <v>24.376000000000001</v>
      </c>
      <c r="P2619" t="s">
        <v>9221</v>
      </c>
    </row>
    <row r="2620" spans="1:16" ht="15" x14ac:dyDescent="0.25">
      <c r="A2620">
        <v>100103</v>
      </c>
      <c r="B2620" t="str">
        <f t="shared" si="80"/>
        <v>SEVROLL 02377 Master mounting bar 2.7 m olive</v>
      </c>
      <c r="C2620" s="185">
        <f t="shared" si="81"/>
        <v>26.641999999999999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12560.067520000001</v>
      </c>
      <c r="L2620" s="459" t="s">
        <v>539</v>
      </c>
      <c r="O2620">
        <v>26.641999999999999</v>
      </c>
      <c r="P2620" t="s">
        <v>9235</v>
      </c>
    </row>
    <row r="2621" spans="1:16" ht="15" x14ac:dyDescent="0.25">
      <c r="A2621">
        <v>100105</v>
      </c>
      <c r="B2621" t="str">
        <f t="shared" si="80"/>
        <v>SEVROLL 02379 Master handle profile, 3m silver</v>
      </c>
      <c r="C2621" s="185">
        <f t="shared" si="81"/>
        <v>27.082000000000001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11170.26665</v>
      </c>
      <c r="L2621" s="459" t="s">
        <v>538</v>
      </c>
      <c r="O2621">
        <v>27.082000000000001</v>
      </c>
      <c r="P2621" t="s">
        <v>9249</v>
      </c>
    </row>
    <row r="2622" spans="1:16" ht="15" x14ac:dyDescent="0.25">
      <c r="A2622">
        <v>100106</v>
      </c>
      <c r="B2622" t="str">
        <f t="shared" si="80"/>
        <v>SEVROLL 02380 Master mounting bar 3m olive</v>
      </c>
      <c r="C2622" s="185">
        <f t="shared" si="81"/>
        <v>29.611999999999998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13960.240400000001</v>
      </c>
      <c r="L2622" s="459" t="s">
        <v>539</v>
      </c>
      <c r="O2622">
        <v>29.611999999999998</v>
      </c>
      <c r="P2622" t="s">
        <v>9258</v>
      </c>
    </row>
    <row r="2623" spans="1:16" ht="15" x14ac:dyDescent="0.25">
      <c r="A2623">
        <v>102820</v>
      </c>
      <c r="B2623" t="e">
        <f t="shared" si="80"/>
        <v>#N/A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5" x14ac:dyDescent="0.25">
      <c r="A2624">
        <v>102822</v>
      </c>
      <c r="B2624" t="e">
        <f t="shared" si="80"/>
        <v>#N/A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5" x14ac:dyDescent="0.25">
      <c r="A2625">
        <v>102824</v>
      </c>
      <c r="B2625" t="e">
        <f t="shared" si="80"/>
        <v>#N/A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5" x14ac:dyDescent="0.25">
      <c r="A2626">
        <v>102825</v>
      </c>
      <c r="B2626" t="e">
        <f t="shared" si="80"/>
        <v>#N/A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5" x14ac:dyDescent="0.25">
      <c r="A2627">
        <v>102827</v>
      </c>
      <c r="B2627" t="e">
        <f t="shared" si="80"/>
        <v>#N/A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5" x14ac:dyDescent="0.25">
      <c r="A2628">
        <v>102828</v>
      </c>
      <c r="B2628" t="e">
        <f t="shared" ref="B2628:B2691" si="82">IF($A$2=1,D2628,IF($A$2=2,F2628,IF($A$2=3,G2628,IF($A$2=4,E2628,IF($A$2&gt;4,P2628,"zadat jazyk")))))</f>
        <v>#N/A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5" x14ac:dyDescent="0.25">
      <c r="A2629">
        <v>102830</v>
      </c>
      <c r="B2629" t="e">
        <f t="shared" si="82"/>
        <v>#N/A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5" x14ac:dyDescent="0.25">
      <c r="A2630">
        <v>102831</v>
      </c>
      <c r="B2630" t="e">
        <f t="shared" si="82"/>
        <v>#N/A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5" x14ac:dyDescent="0.25">
      <c r="A2631">
        <v>102832</v>
      </c>
      <c r="B2631" t="e">
        <f t="shared" si="82"/>
        <v>#N/A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5" x14ac:dyDescent="0.25">
      <c r="A2632">
        <v>102833</v>
      </c>
      <c r="B2632" t="e">
        <f t="shared" si="82"/>
        <v>#N/A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5" x14ac:dyDescent="0.25">
      <c r="A2633">
        <v>102834</v>
      </c>
      <c r="B2633" t="str">
        <f t="shared" si="82"/>
        <v>SEVROLL 01882 Maxim connecting rail H18 2.5m silver</v>
      </c>
      <c r="C2633" s="185">
        <f t="shared" si="83"/>
        <v>9.4380000000000006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>
        <v>272.31103000000002</v>
      </c>
      <c r="I2633" s="460">
        <v>10.30363</v>
      </c>
      <c r="J2633" s="460">
        <v>36.509929999999997</v>
      </c>
      <c r="K2633" s="460">
        <v>4046.7862500000001</v>
      </c>
      <c r="L2633" s="459" t="s">
        <v>540</v>
      </c>
      <c r="O2633">
        <v>9.4380000000000006</v>
      </c>
      <c r="P2633" t="s">
        <v>9034</v>
      </c>
    </row>
    <row r="2634" spans="1:16" ht="15" x14ac:dyDescent="0.25">
      <c r="A2634">
        <v>102835</v>
      </c>
      <c r="B2634" t="e">
        <f t="shared" si="82"/>
        <v>#N/A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5" x14ac:dyDescent="0.25">
      <c r="A2635">
        <v>102836</v>
      </c>
      <c r="B2635" t="str">
        <f t="shared" si="82"/>
        <v>SEVROLL 02024 Maxim overhead line 2.5m silver</v>
      </c>
      <c r="C2635" s="185">
        <f t="shared" si="83"/>
        <v>26.135999999999999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11198.092360000001</v>
      </c>
      <c r="L2635" s="459" t="s">
        <v>540</v>
      </c>
      <c r="O2635">
        <v>26.135999999999999</v>
      </c>
      <c r="P2635" t="s">
        <v>9239</v>
      </c>
    </row>
    <row r="2636" spans="1:16" ht="15" x14ac:dyDescent="0.25">
      <c r="A2636">
        <v>102838</v>
      </c>
      <c r="B2636" t="str">
        <f t="shared" si="82"/>
        <v>SEVROLL 02298 Maxim overhead line 3.5m silver</v>
      </c>
      <c r="C2636" s="185">
        <f t="shared" si="83"/>
        <v>36.520000000000003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>
        <v>1052.5355300000001</v>
      </c>
      <c r="I2636" s="460">
        <v>39.825560000000003</v>
      </c>
      <c r="J2636" s="460">
        <v>141.11804000000001</v>
      </c>
      <c r="K2636" s="460">
        <v>15641.622359999999</v>
      </c>
      <c r="L2636" s="459" t="s">
        <v>540</v>
      </c>
      <c r="O2636">
        <v>36.520000000000003</v>
      </c>
      <c r="P2636" t="s">
        <v>9282</v>
      </c>
    </row>
    <row r="2637" spans="1:16" ht="15" x14ac:dyDescent="0.25">
      <c r="A2637">
        <v>102839</v>
      </c>
      <c r="B2637" t="str">
        <f t="shared" si="82"/>
        <v>SEVROLL 02306 Maxim overhead line 4.3m silver</v>
      </c>
      <c r="C2637" s="185">
        <f t="shared" si="83"/>
        <v>44.902000000000001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>
        <v>1294.14483</v>
      </c>
      <c r="I2637" s="460">
        <v>48.967509999999997</v>
      </c>
      <c r="J2637" s="460">
        <v>173.51165</v>
      </c>
      <c r="K2637" s="460">
        <v>19232.153289999998</v>
      </c>
      <c r="L2637" s="459" t="s">
        <v>540</v>
      </c>
      <c r="O2637">
        <v>44.902000000000001</v>
      </c>
      <c r="P2637" t="s">
        <v>9294</v>
      </c>
    </row>
    <row r="2638" spans="1:16" ht="15" x14ac:dyDescent="0.25">
      <c r="A2638">
        <v>119414</v>
      </c>
      <c r="B2638" t="str">
        <f t="shared" si="82"/>
        <v>SEVROLL 03042-Y Gemini 10 upper guide rail 1.7m brushed olive</v>
      </c>
      <c r="C2638" s="185">
        <f t="shared" si="83"/>
        <v>11.682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5227.3111900000004</v>
      </c>
      <c r="L2638" s="459" t="s">
        <v>538</v>
      </c>
      <c r="O2638">
        <v>11.682</v>
      </c>
      <c r="P2638" t="s">
        <v>9398</v>
      </c>
    </row>
    <row r="2639" spans="1:16" ht="15" x14ac:dyDescent="0.25">
      <c r="A2639">
        <v>119415</v>
      </c>
      <c r="B2639" t="str">
        <f t="shared" si="82"/>
        <v>SEVROLL 03043-Y upper guide rail 2.35m brushed olive</v>
      </c>
      <c r="C2639" s="185">
        <f t="shared" si="83"/>
        <v>16.192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7249.78305</v>
      </c>
      <c r="L2639" s="459" t="s">
        <v>538</v>
      </c>
      <c r="O2639">
        <v>16.192</v>
      </c>
      <c r="P2639" t="s">
        <v>9404</v>
      </c>
    </row>
    <row r="2640" spans="1:16" ht="15" x14ac:dyDescent="0.25">
      <c r="A2640">
        <v>119416</v>
      </c>
      <c r="B2640" t="str">
        <f t="shared" si="82"/>
        <v>SEVROLL 03044-Y upper guide rail 3m brushed olive</v>
      </c>
      <c r="C2640" s="185">
        <f t="shared" si="83"/>
        <v>20.635999999999999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9241.13969</v>
      </c>
      <c r="L2640" s="459" t="s">
        <v>538</v>
      </c>
      <c r="O2640">
        <v>20.635999999999999</v>
      </c>
      <c r="P2640" t="s">
        <v>9411</v>
      </c>
    </row>
    <row r="2641" spans="1:16" ht="15" x14ac:dyDescent="0.25">
      <c r="A2641">
        <v>119417</v>
      </c>
      <c r="B2641" t="str">
        <f t="shared" si="82"/>
        <v>SEVROLL 02490-Y Gemini 10 bottom cover bar 1.7m 10mm brushed olive</v>
      </c>
      <c r="C2641" s="185">
        <f t="shared" si="83"/>
        <v>18.832000000000001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8878.1321399999997</v>
      </c>
      <c r="L2641" s="459" t="s">
        <v>538</v>
      </c>
      <c r="O2641">
        <v>18.832000000000001</v>
      </c>
      <c r="P2641" t="s">
        <v>9461</v>
      </c>
    </row>
    <row r="2642" spans="1:16" ht="15" x14ac:dyDescent="0.25">
      <c r="A2642">
        <v>119421</v>
      </c>
      <c r="B2642" t="str">
        <f t="shared" si="82"/>
        <v>SEVROLL 02491-Y Gemini 10 bottom cover bar 2.35m 10mm brushed olive</v>
      </c>
      <c r="C2642" s="185">
        <f t="shared" si="83"/>
        <v>26.07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12290.40488</v>
      </c>
      <c r="L2642" s="459" t="s">
        <v>538</v>
      </c>
      <c r="O2642">
        <v>26.07</v>
      </c>
      <c r="P2642" t="s">
        <v>9466</v>
      </c>
    </row>
    <row r="2643" spans="1:16" ht="15" x14ac:dyDescent="0.25">
      <c r="A2643">
        <v>119422</v>
      </c>
      <c r="B2643" t="str">
        <f t="shared" si="82"/>
        <v>SEVROLL 02492-Y Gemini 10 bottom cover strip 3m 10mm brushed olive</v>
      </c>
      <c r="C2643" s="185">
        <f t="shared" si="83"/>
        <v>33.308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15702.6772</v>
      </c>
      <c r="L2643" s="459" t="s">
        <v>538</v>
      </c>
      <c r="O2643">
        <v>33.308</v>
      </c>
      <c r="P2643" t="s">
        <v>9472</v>
      </c>
    </row>
    <row r="2644" spans="1:16" ht="15" x14ac:dyDescent="0.25">
      <c r="A2644">
        <v>119459</v>
      </c>
      <c r="B2644" t="str">
        <f t="shared" si="82"/>
        <v>SEVROLL 02501-Y Gemini overhead line 1.7m brushed olive</v>
      </c>
      <c r="C2644" s="185">
        <f t="shared" si="83"/>
        <v>22.594000000000001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9697.4924900000005</v>
      </c>
      <c r="L2644" s="459" t="s">
        <v>538</v>
      </c>
      <c r="O2644">
        <v>22.594000000000001</v>
      </c>
      <c r="P2644" t="s">
        <v>9376</v>
      </c>
    </row>
    <row r="2645" spans="1:16" ht="15" x14ac:dyDescent="0.25">
      <c r="A2645">
        <v>120832</v>
      </c>
      <c r="B2645" t="str">
        <f t="shared" si="82"/>
        <v>SEVROLL 01713 Exclusive upper line 3m olive</v>
      </c>
      <c r="C2645" s="185">
        <f t="shared" si="83"/>
        <v>33.396000000000001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15297.97315</v>
      </c>
      <c r="L2645" s="459" t="s">
        <v>539</v>
      </c>
      <c r="O2645">
        <v>33.396000000000001</v>
      </c>
      <c r="P2645" t="s">
        <v>9263</v>
      </c>
    </row>
    <row r="2646" spans="1:16" ht="15" x14ac:dyDescent="0.25">
      <c r="A2646">
        <v>120864</v>
      </c>
      <c r="B2646" t="str">
        <f t="shared" si="82"/>
        <v>SEVROLL 02498-Y Gemini overhead line 2.35m brushed olive</v>
      </c>
      <c r="C2646" s="185">
        <f t="shared" si="83"/>
        <v>31.306000000000001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13400.17109</v>
      </c>
      <c r="L2646" s="459" t="s">
        <v>538</v>
      </c>
      <c r="O2646">
        <v>31.306000000000001</v>
      </c>
      <c r="P2646" t="s">
        <v>9380</v>
      </c>
    </row>
    <row r="2647" spans="1:16" ht="15" x14ac:dyDescent="0.25">
      <c r="A2647">
        <v>120865</v>
      </c>
      <c r="B2647" t="str">
        <f t="shared" si="82"/>
        <v>SEVROLL 02499-Y Gemini overhead line 3m brushed olive</v>
      </c>
      <c r="C2647" s="185">
        <f t="shared" si="83"/>
        <v>39.951999999999998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17102.8501</v>
      </c>
      <c r="L2647" s="459" t="s">
        <v>538</v>
      </c>
      <c r="O2647">
        <v>39.951999999999998</v>
      </c>
      <c r="P2647" t="s">
        <v>9384</v>
      </c>
    </row>
    <row r="2648" spans="1:16" ht="15" x14ac:dyDescent="0.25">
      <c r="A2648">
        <v>120867</v>
      </c>
      <c r="B2648" t="str">
        <f t="shared" si="82"/>
        <v>SEVROLL 02500-Y Gemini overhead line 4.05m brushed olive</v>
      </c>
      <c r="C2648" s="185">
        <f t="shared" si="83"/>
        <v>53.944000000000003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23087.291969999998</v>
      </c>
      <c r="L2648" s="459" t="s">
        <v>539</v>
      </c>
      <c r="O2648">
        <v>53.944000000000003</v>
      </c>
      <c r="P2648" t="s">
        <v>9388</v>
      </c>
    </row>
    <row r="2649" spans="1:16" ht="15" x14ac:dyDescent="0.25">
      <c r="A2649">
        <v>120868</v>
      </c>
      <c r="B2649" t="str">
        <f t="shared" si="82"/>
        <v>SEVROLL 04333-Y Elegant II lower guide 1.7m brushed olive</v>
      </c>
      <c r="C2649" s="185">
        <f t="shared" si="83"/>
        <v>13.816000000000001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6191.8748900000001</v>
      </c>
      <c r="L2649" s="459" t="s">
        <v>538</v>
      </c>
      <c r="O2649">
        <v>13.816000000000001</v>
      </c>
      <c r="P2649" t="s">
        <v>9341</v>
      </c>
    </row>
    <row r="2650" spans="1:16" ht="15" x14ac:dyDescent="0.25">
      <c r="A2650">
        <v>120869</v>
      </c>
      <c r="B2650" t="str">
        <f t="shared" si="82"/>
        <v>SEVROLL 04334-Y Elegant II lower guide 2.35m brushed olive</v>
      </c>
      <c r="C2650" s="185">
        <f t="shared" si="83"/>
        <v>19.14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8556.6110499999995</v>
      </c>
      <c r="L2650" s="459" t="s">
        <v>538</v>
      </c>
      <c r="O2650">
        <v>19.14</v>
      </c>
      <c r="P2650" t="s">
        <v>9347</v>
      </c>
    </row>
    <row r="2651" spans="1:16" ht="15" x14ac:dyDescent="0.25">
      <c r="A2651">
        <v>120870</v>
      </c>
      <c r="B2651" t="str">
        <f t="shared" si="82"/>
        <v>SEVROLL 04335-Y Elegant II bottom line 3m brushed olive</v>
      </c>
      <c r="C2651" s="185">
        <f t="shared" si="83"/>
        <v>24.42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10921.346809999999</v>
      </c>
      <c r="L2651" s="459" t="s">
        <v>538</v>
      </c>
      <c r="O2651">
        <v>24.42</v>
      </c>
      <c r="P2651" t="s">
        <v>9353</v>
      </c>
    </row>
    <row r="2652" spans="1:16" ht="15" x14ac:dyDescent="0.25">
      <c r="A2652">
        <v>120871</v>
      </c>
      <c r="B2652" t="str">
        <f t="shared" si="82"/>
        <v>SEVROLL 04336-Y Elegant II lower guide 4.05m brushed olive</v>
      </c>
      <c r="C2652" s="185">
        <f t="shared" si="83"/>
        <v>32.933999999999997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14748.48552</v>
      </c>
      <c r="L2652" s="459" t="s">
        <v>539</v>
      </c>
      <c r="O2652">
        <v>32.933999999999997</v>
      </c>
      <c r="P2652" t="s">
        <v>9358</v>
      </c>
    </row>
    <row r="2653" spans="1:16" ht="15" x14ac:dyDescent="0.25">
      <c r="A2653">
        <v>121028</v>
      </c>
      <c r="B2653" t="str">
        <f t="shared" si="82"/>
        <v>SEVROLL 02493-Y connecting rail H10 3m brushed olive</v>
      </c>
      <c r="C2653" s="185">
        <f t="shared" si="83"/>
        <v>19.25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8618.8407000000007</v>
      </c>
      <c r="L2653" s="459" t="s">
        <v>538</v>
      </c>
      <c r="O2653">
        <v>19.25</v>
      </c>
      <c r="P2653" t="s">
        <v>9170</v>
      </c>
    </row>
    <row r="2654" spans="1:16" ht="15" x14ac:dyDescent="0.25">
      <c r="A2654">
        <v>128322</v>
      </c>
      <c r="B2654" t="str">
        <f t="shared" si="82"/>
        <v>SEVROLL 10066-SV fitting set ZSE-10</v>
      </c>
      <c r="C2654" s="185">
        <f t="shared" si="83"/>
        <v>44.594000000000001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>
        <v>1324.4588000000001</v>
      </c>
      <c r="I2654" s="460">
        <v>47.621360000000003</v>
      </c>
      <c r="J2654" s="460">
        <v>166.12739999999999</v>
      </c>
      <c r="K2654" s="460">
        <v>18980.118620000001</v>
      </c>
      <c r="L2654" s="459" t="s">
        <v>539</v>
      </c>
      <c r="O2654">
        <v>44.594000000000001</v>
      </c>
      <c r="P2654" t="s">
        <v>10142</v>
      </c>
    </row>
    <row r="2655" spans="1:16" ht="15" x14ac:dyDescent="0.25">
      <c r="A2655">
        <v>128328</v>
      </c>
      <c r="B2655" t="str">
        <f t="shared" si="82"/>
        <v>SEVROLL 01971 Exclusive overhead line 1.2m silver</v>
      </c>
      <c r="C2655" s="185">
        <f t="shared" si="83"/>
        <v>12.188000000000001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>
        <v>344.95182999999997</v>
      </c>
      <c r="I2655" s="460">
        <v>13.0113</v>
      </c>
      <c r="J2655" s="460">
        <v>44.390920000000001</v>
      </c>
      <c r="K2655" s="460">
        <v>5038.8580599999996</v>
      </c>
      <c r="L2655" s="459" t="s">
        <v>539</v>
      </c>
      <c r="O2655">
        <v>12.188000000000001</v>
      </c>
      <c r="P2655" t="s">
        <v>9061</v>
      </c>
    </row>
    <row r="2656" spans="1:16" ht="15" x14ac:dyDescent="0.25">
      <c r="A2656">
        <v>128842</v>
      </c>
      <c r="B2656" t="str">
        <f t="shared" si="82"/>
        <v>SEVROLL 20144 step drill 6.5/9.5mm</v>
      </c>
      <c r="C2656" s="185">
        <f t="shared" si="83"/>
        <v>19.315999999999999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5" x14ac:dyDescent="0.25">
      <c r="A2657">
        <v>128850</v>
      </c>
      <c r="B2657" t="str">
        <f t="shared" si="82"/>
        <v>SEVROLL 20016 assembly tool for laminate 10mm large</v>
      </c>
      <c r="C2657" s="185">
        <f t="shared" si="83"/>
        <v>99.396000000000001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5" x14ac:dyDescent="0.25">
      <c r="A2658">
        <v>129677</v>
      </c>
      <c r="B2658" t="str">
        <f t="shared" si="82"/>
        <v>SEVROLL 20173 assembly tool for laminate 10/18mm small</v>
      </c>
      <c r="C2658" s="185">
        <f t="shared" si="83"/>
        <v>4.532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125.9896</v>
      </c>
      <c r="I2658" s="460">
        <v>5.0214600000000003</v>
      </c>
      <c r="J2658" s="460">
        <v>21.91311</v>
      </c>
      <c r="K2658" s="460">
        <v>2043.8259700000001</v>
      </c>
      <c r="L2658" s="459" t="s">
        <v>538</v>
      </c>
      <c r="O2658">
        <v>4.532</v>
      </c>
      <c r="P2658" t="s">
        <v>9541</v>
      </c>
    </row>
    <row r="2659" spans="1:16" ht="15" x14ac:dyDescent="0.25">
      <c r="A2659">
        <v>130609</v>
      </c>
      <c r="B2659" t="str">
        <f t="shared" si="82"/>
        <v>SEVROLL 01863 Prince 02 mounting bar 2.7m silver</v>
      </c>
      <c r="C2659" s="185">
        <f t="shared" si="83"/>
        <v>13.662000000000001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>
        <v>449.44749000000002</v>
      </c>
      <c r="I2659" s="460">
        <v>16.160029999999999</v>
      </c>
      <c r="J2659" s="460">
        <v>55.570270000000001</v>
      </c>
      <c r="K2659" s="460">
        <v>6440.7942999999996</v>
      </c>
      <c r="L2659" s="459" t="s">
        <v>539</v>
      </c>
      <c r="O2659">
        <v>13.662000000000001</v>
      </c>
      <c r="P2659" t="s">
        <v>9092</v>
      </c>
    </row>
    <row r="2660" spans="1:16" ht="15" x14ac:dyDescent="0.25">
      <c r="A2660">
        <v>130612</v>
      </c>
      <c r="B2660" t="str">
        <f t="shared" si="82"/>
        <v>SEVROLL 00691 connecting strip T04 3m silver</v>
      </c>
      <c r="C2660" s="185">
        <f t="shared" si="83"/>
        <v>6.38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2862.5754299999999</v>
      </c>
      <c r="L2660" s="459" t="s">
        <v>539</v>
      </c>
      <c r="O2660">
        <v>6.38</v>
      </c>
      <c r="P2660" t="s">
        <v>8936</v>
      </c>
    </row>
    <row r="2661" spans="1:16" ht="15" x14ac:dyDescent="0.25">
      <c r="A2661">
        <v>130994</v>
      </c>
      <c r="B2661" t="str">
        <f t="shared" si="82"/>
        <v>SEVROLL 01711 connecting rail H04/18 3m olive</v>
      </c>
      <c r="C2661" s="185">
        <f t="shared" si="83"/>
        <v>8.7780000000000005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4138.2881900000002</v>
      </c>
      <c r="L2661" s="459" t="s">
        <v>538</v>
      </c>
      <c r="O2661">
        <v>8.7780000000000005</v>
      </c>
      <c r="P2661" t="s">
        <v>9017</v>
      </c>
    </row>
    <row r="2662" spans="1:16" ht="15" x14ac:dyDescent="0.25">
      <c r="A2662">
        <v>131030</v>
      </c>
      <c r="B2662" t="str">
        <f t="shared" si="82"/>
        <v>SEVROLL 00883 Comfort bottom line 1.7m silver</v>
      </c>
      <c r="C2662" s="185">
        <f t="shared" si="83"/>
        <v>14.321999999999999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>
        <v>424.84007000000003</v>
      </c>
      <c r="I2662" s="460">
        <v>15.275270000000001</v>
      </c>
      <c r="J2662" s="460">
        <v>57.191400000000002</v>
      </c>
      <c r="K2662" s="460">
        <v>6088.1583799999999</v>
      </c>
      <c r="L2662" s="459" t="s">
        <v>539</v>
      </c>
      <c r="O2662">
        <v>14.321999999999999</v>
      </c>
      <c r="P2662" t="s">
        <v>9088</v>
      </c>
    </row>
    <row r="2663" spans="1:16" ht="15" x14ac:dyDescent="0.25">
      <c r="A2663">
        <v>132953</v>
      </c>
      <c r="B2663" t="str">
        <f t="shared" si="82"/>
        <v>SEVROLL 20171 glass seal 10.1/8mm</v>
      </c>
      <c r="C2663" s="185">
        <f t="shared" si="83"/>
        <v>0.72599999999999998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330.63301999999999</v>
      </c>
      <c r="L2663" s="459" t="s">
        <v>538</v>
      </c>
      <c r="O2663">
        <v>0.72599999999999998</v>
      </c>
      <c r="P2663" t="s">
        <v>8843</v>
      </c>
    </row>
    <row r="2664" spans="1:16" ht="15" x14ac:dyDescent="0.25">
      <c r="A2664">
        <v>132956</v>
      </c>
      <c r="B2664" t="str">
        <f t="shared" si="82"/>
        <v>SEVROLL 10093-SV undercarriage WD10 V Duo 60kg</v>
      </c>
      <c r="C2664" s="185">
        <f t="shared" si="83"/>
        <v>0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>
        <v>0</v>
      </c>
      <c r="I2664" s="460">
        <v>0</v>
      </c>
      <c r="J2664" s="460">
        <v>0</v>
      </c>
      <c r="K2664" s="460">
        <v>0</v>
      </c>
      <c r="L2664" s="459" t="s">
        <v>540</v>
      </c>
      <c r="O2664">
        <v>0</v>
      </c>
      <c r="P2664" t="s">
        <v>9019</v>
      </c>
    </row>
    <row r="2665" spans="1:16" ht="15" x14ac:dyDescent="0.25">
      <c r="A2665">
        <v>133570</v>
      </c>
      <c r="B2665" t="str">
        <f t="shared" si="82"/>
        <v>SEVROLL 222618 Wilson rod holder</v>
      </c>
      <c r="C2665" s="185">
        <f t="shared" si="83"/>
        <v>2.222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>
        <v>69.479820000000004</v>
      </c>
      <c r="I2665" s="460">
        <v>2.49817</v>
      </c>
      <c r="J2665" s="460">
        <v>8.5905699999999996</v>
      </c>
      <c r="K2665" s="460">
        <v>995.67850999999996</v>
      </c>
      <c r="L2665" s="459" t="s">
        <v>539</v>
      </c>
      <c r="O2665">
        <v>2.222</v>
      </c>
      <c r="P2665" t="s">
        <v>10289</v>
      </c>
    </row>
    <row r="2666" spans="1:16" ht="15" x14ac:dyDescent="0.25">
      <c r="A2666">
        <v>133547</v>
      </c>
      <c r="B2666" t="str">
        <f t="shared" si="82"/>
        <v>SEVROLL 222615 Wilson beam 2108mm silver</v>
      </c>
      <c r="C2666" s="185">
        <f t="shared" si="83"/>
        <v>14.497999999999999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>
        <v>453.06625000000003</v>
      </c>
      <c r="I2666" s="460">
        <v>16.290150000000001</v>
      </c>
      <c r="J2666" s="460">
        <v>56.017679999999999</v>
      </c>
      <c r="K2666" s="460">
        <v>6492.6527699999997</v>
      </c>
      <c r="L2666" s="459" t="s">
        <v>539</v>
      </c>
      <c r="O2666">
        <v>14.497999999999999</v>
      </c>
      <c r="P2666" t="s">
        <v>10290</v>
      </c>
    </row>
    <row r="2667" spans="1:16" ht="15" x14ac:dyDescent="0.25">
      <c r="A2667">
        <v>133548</v>
      </c>
      <c r="B2667" t="str">
        <f t="shared" si="82"/>
        <v>SEVROLL 222616 Wilson bracket 300mm silver</v>
      </c>
      <c r="C2667" s="185">
        <f t="shared" si="83"/>
        <v>3.4980000000000002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>
        <v>109.28594</v>
      </c>
      <c r="I2667" s="460">
        <v>3.9294099999999998</v>
      </c>
      <c r="J2667" s="460">
        <v>13.51225</v>
      </c>
      <c r="K2667" s="460">
        <v>1566.11904</v>
      </c>
      <c r="L2667" s="459" t="s">
        <v>539</v>
      </c>
      <c r="O2667">
        <v>3.4980000000000002</v>
      </c>
      <c r="P2667" t="s">
        <v>10291</v>
      </c>
    </row>
    <row r="2668" spans="1:16" ht="15" x14ac:dyDescent="0.25">
      <c r="A2668">
        <v>133549</v>
      </c>
      <c r="B2668" t="str">
        <f t="shared" si="82"/>
        <v>SEVROLL 222617 Wilson bracket 500mm silver</v>
      </c>
      <c r="C2668" s="185">
        <f t="shared" si="83"/>
        <v>5.6980000000000004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>
        <v>178.04201</v>
      </c>
      <c r="I2668" s="460">
        <v>6.4015599999999999</v>
      </c>
      <c r="J2668" s="460">
        <v>22.013339999999999</v>
      </c>
      <c r="K2668" s="460">
        <v>2551.4259499999998</v>
      </c>
      <c r="L2668" s="459" t="s">
        <v>539</v>
      </c>
      <c r="O2668">
        <v>5.6980000000000004</v>
      </c>
      <c r="P2668" t="s">
        <v>10292</v>
      </c>
    </row>
    <row r="2669" spans="1:16" ht="15" x14ac:dyDescent="0.25">
      <c r="A2669">
        <v>133553</v>
      </c>
      <c r="B2669" t="str">
        <f t="shared" si="82"/>
        <v>SEVROLL 222619 Wilson rod diameter 25mm 1.2m silver</v>
      </c>
      <c r="C2669" s="185">
        <f t="shared" si="83"/>
        <v>6.2919999999999998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>
        <v>196.85945000000001</v>
      </c>
      <c r="I2669" s="460">
        <v>7.0781499999999999</v>
      </c>
      <c r="J2669" s="460">
        <v>24.339950000000002</v>
      </c>
      <c r="K2669" s="460">
        <v>2821.0885899999998</v>
      </c>
      <c r="L2669" s="459" t="s">
        <v>539</v>
      </c>
      <c r="O2669">
        <v>6.2919999999999998</v>
      </c>
      <c r="P2669" t="s">
        <v>10293</v>
      </c>
    </row>
    <row r="2670" spans="1:16" ht="15" x14ac:dyDescent="0.25">
      <c r="A2670">
        <v>133562</v>
      </c>
      <c r="B2670" t="str">
        <f t="shared" si="82"/>
        <v>SEVROLL 222620 Wilson mounting clip silver</v>
      </c>
      <c r="C2670" s="185">
        <f t="shared" si="83"/>
        <v>0.39600000000000002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>
        <v>12.30372</v>
      </c>
      <c r="I2670" s="460">
        <v>0.44238</v>
      </c>
      <c r="J2670" s="460">
        <v>1.52125</v>
      </c>
      <c r="K2670" s="460">
        <v>176.31816000000001</v>
      </c>
      <c r="L2670" s="459" t="s">
        <v>539</v>
      </c>
      <c r="O2670">
        <v>0.39600000000000002</v>
      </c>
      <c r="P2670" t="s">
        <v>10294</v>
      </c>
    </row>
    <row r="2671" spans="1:16" ht="15" x14ac:dyDescent="0.25">
      <c r="A2671">
        <v>133563</v>
      </c>
      <c r="B2671" t="str">
        <f t="shared" si="82"/>
        <v>SEVROLL 222621 Wilson Rod End Cap</v>
      </c>
      <c r="C2671" s="185">
        <f t="shared" si="83"/>
        <v>1.056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490.61698000000001</v>
      </c>
      <c r="L2671" s="459" t="s">
        <v>539</v>
      </c>
      <c r="O2671">
        <v>1.056</v>
      </c>
      <c r="P2671" t="s">
        <v>10295</v>
      </c>
    </row>
    <row r="2672" spans="1:16" ht="15" x14ac:dyDescent="0.25">
      <c r="A2672">
        <v>134300</v>
      </c>
      <c r="B2672" t="str">
        <f t="shared" si="82"/>
        <v>SEVROLL 02293 decorative strip S20 3m silver</v>
      </c>
      <c r="C2672" s="185">
        <f t="shared" si="83"/>
        <v>5.83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2478.8242700000001</v>
      </c>
      <c r="L2672" s="459" t="s">
        <v>538</v>
      </c>
      <c r="O2672">
        <v>5.83</v>
      </c>
      <c r="P2672" t="s">
        <v>8943</v>
      </c>
    </row>
    <row r="2673" spans="1:16" ht="15" x14ac:dyDescent="0.25">
      <c r="A2673">
        <v>134487</v>
      </c>
      <c r="B2673" t="e">
        <f t="shared" si="82"/>
        <v>#N/A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5" x14ac:dyDescent="0.25">
      <c r="A2674">
        <v>134488</v>
      </c>
      <c r="B2674" t="str">
        <f t="shared" si="82"/>
        <v>SEVROLL 50245 Ursus overhead line 3m raw</v>
      </c>
      <c r="C2674" s="185">
        <f t="shared" si="83"/>
        <v>34.451999999999998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>
        <v>1026.57664</v>
      </c>
      <c r="I2674" s="460">
        <v>38.721629999999998</v>
      </c>
      <c r="J2674" s="460">
        <v>132.10735</v>
      </c>
      <c r="K2674" s="460">
        <v>14995.641670000001</v>
      </c>
      <c r="L2674" s="459" t="s">
        <v>539</v>
      </c>
      <c r="O2674">
        <v>34.451999999999998</v>
      </c>
      <c r="P2674" t="s">
        <v>9240</v>
      </c>
    </row>
    <row r="2675" spans="1:16" ht="15" x14ac:dyDescent="0.25">
      <c r="A2675">
        <v>134489</v>
      </c>
      <c r="B2675" t="e">
        <f t="shared" si="82"/>
        <v>#N/A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5" x14ac:dyDescent="0.25">
      <c r="A2676">
        <v>134933</v>
      </c>
      <c r="B2676" t="str">
        <f t="shared" si="82"/>
        <v>SEVROLL 01391 Gemini overhead line 6m silver</v>
      </c>
      <c r="C2676" s="185">
        <f t="shared" si="83"/>
        <v>49.323999999999998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184.17554999999999</v>
      </c>
      <c r="K2676" s="460">
        <v>19882.452249999998</v>
      </c>
      <c r="L2676" s="459" t="s">
        <v>538</v>
      </c>
      <c r="O2676">
        <v>49.323999999999998</v>
      </c>
      <c r="P2676" t="s">
        <v>9285</v>
      </c>
    </row>
    <row r="2677" spans="1:16" ht="15" x14ac:dyDescent="0.25">
      <c r="A2677">
        <v>134934</v>
      </c>
      <c r="B2677" t="str">
        <f t="shared" si="82"/>
        <v>SEVROLL 01390 Gemini upper line 6m olive</v>
      </c>
      <c r="C2677" s="185">
        <f t="shared" si="83"/>
        <v>58.454000000000001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214.76429999999999</v>
      </c>
      <c r="K2677" s="460">
        <v>24891.958839999999</v>
      </c>
      <c r="L2677" s="459" t="s">
        <v>538</v>
      </c>
      <c r="O2677">
        <v>58.454000000000001</v>
      </c>
      <c r="P2677" t="s">
        <v>9300</v>
      </c>
    </row>
    <row r="2678" spans="1:16" ht="15" x14ac:dyDescent="0.25">
      <c r="A2678">
        <v>134935</v>
      </c>
      <c r="B2678" t="str">
        <f t="shared" si="82"/>
        <v>SEVROLL 01392 Gemini overhead line 6m gold</v>
      </c>
      <c r="C2678" s="185">
        <f t="shared" si="83"/>
        <v>60.258000000000003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1736.99515</v>
      </c>
      <c r="I2678" s="460">
        <v>62.454239999999999</v>
      </c>
      <c r="J2678" s="460">
        <v>214.76429999999999</v>
      </c>
      <c r="K2678" s="460">
        <v>24891.958839999999</v>
      </c>
      <c r="L2678" s="459" t="s">
        <v>539</v>
      </c>
      <c r="O2678">
        <v>60.258000000000003</v>
      </c>
      <c r="P2678" t="s">
        <v>9296</v>
      </c>
    </row>
    <row r="2679" spans="1:16" ht="15" x14ac:dyDescent="0.25">
      <c r="A2679">
        <v>135115</v>
      </c>
      <c r="B2679" t="str">
        <f t="shared" si="82"/>
        <v>SEVROLL 01379 Cleft lower line 6m silver</v>
      </c>
      <c r="C2679" s="185">
        <f t="shared" si="83"/>
        <v>0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>
        <v>0</v>
      </c>
      <c r="I2679" s="460">
        <v>0</v>
      </c>
      <c r="J2679" s="460">
        <v>0</v>
      </c>
      <c r="K2679" s="460">
        <v>0</v>
      </c>
      <c r="L2679" s="459" t="s">
        <v>540</v>
      </c>
      <c r="O2679">
        <v>0</v>
      </c>
      <c r="P2679" t="s">
        <v>9326</v>
      </c>
    </row>
    <row r="2680" spans="1:16" ht="15" x14ac:dyDescent="0.25">
      <c r="A2680">
        <v>135118</v>
      </c>
      <c r="B2680" t="str">
        <f t="shared" si="82"/>
        <v>SEVROLL 04076 mask Cleft 6m silver</v>
      </c>
      <c r="C2680" s="185">
        <f t="shared" si="83"/>
        <v>3.7730000000000001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5" x14ac:dyDescent="0.25">
      <c r="A2681">
        <v>135136</v>
      </c>
      <c r="B2681" t="str">
        <f t="shared" si="82"/>
        <v>SEVROLL 05546 Factor II 18mm mounting bar 2.7m silver</v>
      </c>
      <c r="C2681" s="185">
        <f t="shared" si="83"/>
        <v>9.7460000000000004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4148.6598199999999</v>
      </c>
      <c r="L2681" s="459" t="s">
        <v>695</v>
      </c>
      <c r="O2681">
        <v>9.7460000000000004</v>
      </c>
      <c r="P2681" t="s">
        <v>8999</v>
      </c>
    </row>
    <row r="2682" spans="1:16" ht="15" x14ac:dyDescent="0.25">
      <c r="A2682">
        <v>135149</v>
      </c>
      <c r="B2682" t="str">
        <f t="shared" si="82"/>
        <v>SEVROLL 01710 connecting rail H04/18 3m silver</v>
      </c>
      <c r="C2682" s="185">
        <f t="shared" si="83"/>
        <v>7.9859999999999998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3401.9011099999998</v>
      </c>
      <c r="L2682" s="459" t="s">
        <v>538</v>
      </c>
      <c r="O2682">
        <v>7.9859999999999998</v>
      </c>
      <c r="P2682" t="s">
        <v>8996</v>
      </c>
    </row>
    <row r="2683" spans="1:16" ht="15" x14ac:dyDescent="0.25">
      <c r="A2683">
        <v>135151</v>
      </c>
      <c r="B2683" t="str">
        <f t="shared" si="82"/>
        <v>SEVROLL 01877 connecting rail H08/18 3m olive</v>
      </c>
      <c r="C2683" s="185">
        <f t="shared" si="83"/>
        <v>9.1080000000000005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4293.8627500000002</v>
      </c>
      <c r="L2683" s="459" t="s">
        <v>539</v>
      </c>
      <c r="O2683">
        <v>9.1080000000000005</v>
      </c>
      <c r="P2683" t="s">
        <v>8990</v>
      </c>
    </row>
    <row r="2684" spans="1:16" ht="15" x14ac:dyDescent="0.25">
      <c r="A2684">
        <v>135152</v>
      </c>
      <c r="B2684" t="str">
        <f t="shared" si="82"/>
        <v>SEVROLL 00199 connecting strip H08/18 3m silver</v>
      </c>
      <c r="C2684" s="185">
        <f t="shared" si="83"/>
        <v>8.2720000000000002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3515.9892300000001</v>
      </c>
      <c r="L2684" s="459" t="s">
        <v>538</v>
      </c>
      <c r="O2684">
        <v>8.2720000000000002</v>
      </c>
      <c r="P2684" t="s">
        <v>8997</v>
      </c>
    </row>
    <row r="2685" spans="1:16" ht="15" x14ac:dyDescent="0.25">
      <c r="A2685">
        <v>135154</v>
      </c>
      <c r="B2685" t="str">
        <f t="shared" si="82"/>
        <v>SEVROLL 02292 decorative strip S20 3m olive</v>
      </c>
      <c r="C2685" s="185">
        <f t="shared" si="83"/>
        <v>6.4459999999999997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3038.8931899999998</v>
      </c>
      <c r="L2685" s="459" t="s">
        <v>538</v>
      </c>
      <c r="O2685">
        <v>6.4459999999999997</v>
      </c>
      <c r="P2685" t="s">
        <v>8958</v>
      </c>
    </row>
    <row r="2686" spans="1:16" ht="15" x14ac:dyDescent="0.25">
      <c r="A2686">
        <v>135156</v>
      </c>
      <c r="B2686" t="str">
        <f t="shared" si="82"/>
        <v>SEVROLL 02336 decorative strip S10 3m silver</v>
      </c>
      <c r="C2686" s="185">
        <f t="shared" si="83"/>
        <v>3.19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1358.68604</v>
      </c>
      <c r="L2686" s="459" t="s">
        <v>538</v>
      </c>
      <c r="O2686">
        <v>3.19</v>
      </c>
      <c r="P2686" t="s">
        <v>8871</v>
      </c>
    </row>
    <row r="2687" spans="1:16" ht="15" x14ac:dyDescent="0.25">
      <c r="A2687">
        <v>135157</v>
      </c>
      <c r="B2687" t="str">
        <f t="shared" si="82"/>
        <v>SEVROLL 02337 decorative strip S10 3m olive</v>
      </c>
      <c r="C2687" s="185">
        <f t="shared" si="83"/>
        <v>3.8940000000000001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1700.95036</v>
      </c>
      <c r="L2687" s="459" t="s">
        <v>538</v>
      </c>
      <c r="O2687">
        <v>3.8940000000000001</v>
      </c>
      <c r="P2687" t="s">
        <v>8886</v>
      </c>
    </row>
    <row r="2688" spans="1:16" ht="15" x14ac:dyDescent="0.25">
      <c r="A2688">
        <v>135164</v>
      </c>
      <c r="B2688" t="str">
        <f t="shared" si="82"/>
        <v>SEVROLL 20032-SV glass seal 10/4.5mm</v>
      </c>
      <c r="C2688" s="185">
        <f t="shared" si="83"/>
        <v>0.72599999999999998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330.63301999999999</v>
      </c>
      <c r="L2688" s="459" t="s">
        <v>538</v>
      </c>
      <c r="O2688">
        <v>0.72599999999999998</v>
      </c>
      <c r="P2688" t="s">
        <v>9499</v>
      </c>
    </row>
    <row r="2689" spans="1:16" ht="15" x14ac:dyDescent="0.25">
      <c r="A2689">
        <v>135342</v>
      </c>
      <c r="B2689" t="str">
        <f t="shared" si="82"/>
        <v>SEVROLL 02711 Julia II handle profile, 2,7m olive</v>
      </c>
      <c r="C2689" s="185">
        <f t="shared" si="83"/>
        <v>18.853999999999999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8681.0707700000003</v>
      </c>
      <c r="L2689" s="459" t="s">
        <v>538</v>
      </c>
      <c r="O2689">
        <v>18.853999999999999</v>
      </c>
      <c r="P2689" t="s">
        <v>9150</v>
      </c>
    </row>
    <row r="2690" spans="1:16" ht="15" x14ac:dyDescent="0.25">
      <c r="A2690">
        <v>135344</v>
      </c>
      <c r="B2690" t="str">
        <f t="shared" si="82"/>
        <v>SEVROLL 02713 Julia II handle profile, 2,7m silver</v>
      </c>
      <c r="C2690" s="185">
        <f t="shared" si="83"/>
        <v>17.181999999999999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6949.0051800000001</v>
      </c>
      <c r="L2690" s="459" t="s">
        <v>538</v>
      </c>
      <c r="O2690">
        <v>17.181999999999999</v>
      </c>
      <c r="P2690" t="s">
        <v>9134</v>
      </c>
    </row>
    <row r="2691" spans="1:16" ht="15" x14ac:dyDescent="0.25">
      <c r="A2691">
        <v>135345</v>
      </c>
      <c r="B2691" t="e">
        <f t="shared" si="82"/>
        <v>#N/A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5" x14ac:dyDescent="0.25">
      <c r="A2692">
        <v>135365</v>
      </c>
      <c r="B2692" t="str">
        <f t="shared" ref="B2692:B2755" si="84">IF($A$2=1,D2692,IF($A$2=2,F2692,IF($A$2=3,G2692,IF($A$2=4,E2692,IF($A$2&gt;4,P2692,"zadat jazyk")))))</f>
        <v>SEVROLL 02690 Romeo II handle profile, 2.7 m, olive</v>
      </c>
      <c r="C2692" s="185">
        <f t="shared" ref="C2692:C2755" si="85">IF($A$2=1,H2692,IF($A$2=2,I2692,IF($A$2=3,J2692,IF($A$2=4,K2692,IF($A$2&gt;4,O2692,"zadat jazyk")))))</f>
        <v>18.853999999999999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8888.5037599999996</v>
      </c>
      <c r="L2692" s="459" t="s">
        <v>538</v>
      </c>
      <c r="O2692">
        <v>18.853999999999999</v>
      </c>
      <c r="P2692" t="s">
        <v>9151</v>
      </c>
    </row>
    <row r="2693" spans="1:16" ht="15" x14ac:dyDescent="0.25">
      <c r="A2693">
        <v>135366</v>
      </c>
      <c r="B2693" t="str">
        <f t="shared" si="84"/>
        <v>SEVROLL 02692 Romeo II handle profile, 2.7 m, silver</v>
      </c>
      <c r="C2693" s="185">
        <f t="shared" si="85"/>
        <v>17.181999999999999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6949.0051800000001</v>
      </c>
      <c r="L2693" s="459" t="s">
        <v>538</v>
      </c>
      <c r="O2693">
        <v>17.181999999999999</v>
      </c>
      <c r="P2693" t="s">
        <v>9135</v>
      </c>
    </row>
    <row r="2694" spans="1:16" ht="15" x14ac:dyDescent="0.25">
      <c r="A2694">
        <v>135367</v>
      </c>
      <c r="B2694" t="e">
        <f t="shared" si="84"/>
        <v>#N/A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5" x14ac:dyDescent="0.25">
      <c r="A2695">
        <v>135503</v>
      </c>
      <c r="B2695" t="str">
        <f t="shared" si="84"/>
        <v>SEVROLL 05545 Factor II 18mm mounting rail 2.7m olive</v>
      </c>
      <c r="C2695" s="185">
        <f t="shared" si="85"/>
        <v>11.651999999999999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5040.6218200000003</v>
      </c>
      <c r="L2695" s="459" t="s">
        <v>538</v>
      </c>
      <c r="O2695">
        <v>11.651999999999999</v>
      </c>
      <c r="P2695" t="s">
        <v>9029</v>
      </c>
    </row>
    <row r="2696" spans="1:16" ht="15" x14ac:dyDescent="0.25">
      <c r="A2696">
        <v>135504</v>
      </c>
      <c r="B2696" t="e">
        <f t="shared" si="84"/>
        <v>#N/A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5" x14ac:dyDescent="0.25">
      <c r="A2697">
        <v>135505</v>
      </c>
      <c r="B2697" t="str">
        <f t="shared" si="84"/>
        <v>SEVROLL 04545 Factor II 16mm mounting rail 2.7m olive</v>
      </c>
      <c r="C2697" s="185">
        <f t="shared" si="85"/>
        <v>11.651999999999999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>
        <v>355.36025999999998</v>
      </c>
      <c r="I2697" s="460">
        <v>12.777100000000001</v>
      </c>
      <c r="J2697" s="460">
        <v>79.866</v>
      </c>
      <c r="K2697" s="460">
        <v>5092.4798700000001</v>
      </c>
      <c r="L2697" s="459" t="s">
        <v>539</v>
      </c>
      <c r="O2697">
        <v>11.651999999999999</v>
      </c>
      <c r="P2697" t="s">
        <v>9020</v>
      </c>
    </row>
    <row r="2698" spans="1:16" ht="15" x14ac:dyDescent="0.25">
      <c r="A2698">
        <v>135506</v>
      </c>
      <c r="B2698" t="str">
        <f t="shared" si="84"/>
        <v>SEVROLL 04546 Factor II 16mm mounting rail 2.7m silver</v>
      </c>
      <c r="C2698" s="185">
        <f t="shared" si="85"/>
        <v>9.4320000000000004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>
        <v>284.43295000000001</v>
      </c>
      <c r="I2698" s="460">
        <v>10.22688</v>
      </c>
      <c r="J2698" s="460">
        <v>72.593400000000003</v>
      </c>
      <c r="K2698" s="460">
        <v>4076.0581499999998</v>
      </c>
      <c r="L2698" s="459" t="s">
        <v>539</v>
      </c>
      <c r="O2698">
        <v>9.4320000000000004</v>
      </c>
      <c r="P2698" t="s">
        <v>8986</v>
      </c>
    </row>
    <row r="2699" spans="1:16" ht="15" x14ac:dyDescent="0.25">
      <c r="A2699">
        <v>135532</v>
      </c>
      <c r="B2699" t="str">
        <f t="shared" si="84"/>
        <v>SEVROLL 05544 Victoria II mounting bar 16/18mm 2.7m silver</v>
      </c>
      <c r="C2699" s="185">
        <f t="shared" si="85"/>
        <v>15.795999999999999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6575.6256299999995</v>
      </c>
      <c r="L2699" s="459" t="s">
        <v>538</v>
      </c>
      <c r="O2699">
        <v>15.795999999999999</v>
      </c>
      <c r="P2699" t="s">
        <v>9130</v>
      </c>
    </row>
    <row r="2700" spans="1:16" ht="15" x14ac:dyDescent="0.25">
      <c r="A2700">
        <v>135534</v>
      </c>
      <c r="B2700" t="str">
        <f t="shared" si="84"/>
        <v>SEVROLL 04542 Victoria II mounting bar 16/18mm 2.7m olive</v>
      </c>
      <c r="C2700" s="185">
        <f t="shared" si="85"/>
        <v>18.710999999999999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8224.7179400000005</v>
      </c>
      <c r="L2700" s="459" t="s">
        <v>538</v>
      </c>
      <c r="O2700">
        <v>18.710999999999999</v>
      </c>
      <c r="P2700" t="s">
        <v>9148</v>
      </c>
    </row>
    <row r="2701" spans="1:16" ht="15" x14ac:dyDescent="0.25">
      <c r="A2701">
        <v>135538</v>
      </c>
      <c r="B2701" t="e">
        <f t="shared" si="84"/>
        <v>#N/A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5" x14ac:dyDescent="0.25">
      <c r="A2702">
        <v>135552</v>
      </c>
      <c r="B2702" t="str">
        <f t="shared" si="84"/>
        <v>SEVROLL 02742 Minicomfort II grab rail 2.7m silver</v>
      </c>
      <c r="C2702" s="185">
        <f t="shared" si="85"/>
        <v>16.28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6596.3692499999997</v>
      </c>
      <c r="L2702" s="459" t="s">
        <v>538</v>
      </c>
      <c r="O2702">
        <v>16.28</v>
      </c>
      <c r="P2702" t="s">
        <v>9118</v>
      </c>
    </row>
    <row r="2703" spans="1:16" ht="15" x14ac:dyDescent="0.25">
      <c r="A2703">
        <v>135553</v>
      </c>
      <c r="B2703" t="str">
        <f t="shared" si="84"/>
        <v>SEVROLL 02740 Minicomfort II grab rail 2.7m olive</v>
      </c>
      <c r="C2703" s="185">
        <f t="shared" si="85"/>
        <v>17.908000000000001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>
        <v>552.21969999999999</v>
      </c>
      <c r="I2703" s="460">
        <v>19.855239999999998</v>
      </c>
      <c r="J2703" s="460">
        <v>71.002200000000002</v>
      </c>
      <c r="K2703" s="460">
        <v>7913.5684600000004</v>
      </c>
      <c r="L2703" s="459" t="s">
        <v>539</v>
      </c>
      <c r="O2703">
        <v>17.908000000000001</v>
      </c>
      <c r="P2703" t="s">
        <v>9133</v>
      </c>
    </row>
    <row r="2704" spans="1:16" ht="15" x14ac:dyDescent="0.25">
      <c r="A2704">
        <v>135555</v>
      </c>
      <c r="B2704" t="str">
        <f t="shared" si="84"/>
        <v>SEVROLL 02723 Comfort 18 II grab bar 2.7m silver</v>
      </c>
      <c r="C2704" s="185">
        <f t="shared" si="85"/>
        <v>23.408000000000001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9469.3158899999999</v>
      </c>
      <c r="L2704" s="459" t="s">
        <v>538</v>
      </c>
      <c r="O2704">
        <v>23.408000000000001</v>
      </c>
      <c r="P2704" t="s">
        <v>9191</v>
      </c>
    </row>
    <row r="2705" spans="1:16" ht="15" x14ac:dyDescent="0.25">
      <c r="A2705">
        <v>135556</v>
      </c>
      <c r="B2705" t="str">
        <f t="shared" si="84"/>
        <v>SEVROLL 02721 Comfort 18 II grab rail 2.7m olive</v>
      </c>
      <c r="C2705" s="185">
        <f t="shared" si="85"/>
        <v>25.74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12134.82993</v>
      </c>
      <c r="L2705" s="459" t="s">
        <v>539</v>
      </c>
      <c r="O2705">
        <v>25.74</v>
      </c>
      <c r="P2705" t="s">
        <v>9206</v>
      </c>
    </row>
    <row r="2706" spans="1:16" ht="15" x14ac:dyDescent="0.25">
      <c r="A2706">
        <v>135684</v>
      </c>
      <c r="B2706" t="str">
        <f t="shared" si="84"/>
        <v>SEVROLL 02728 Unicomfort II grab rail 2.7m silver</v>
      </c>
      <c r="C2706" s="185">
        <f t="shared" si="85"/>
        <v>23.518000000000001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10537.596079999999</v>
      </c>
      <c r="L2706" s="459" t="s">
        <v>538</v>
      </c>
      <c r="O2706">
        <v>23.518000000000001</v>
      </c>
      <c r="P2706" t="s">
        <v>9210</v>
      </c>
    </row>
    <row r="2707" spans="1:16" ht="15" x14ac:dyDescent="0.25">
      <c r="A2707">
        <v>135685</v>
      </c>
      <c r="B2707" t="str">
        <f t="shared" si="84"/>
        <v>SEVROLL 02726 Unicomfort II grab rail 2.7m olive</v>
      </c>
      <c r="C2707" s="185">
        <f t="shared" si="85"/>
        <v>25.872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12197.06</v>
      </c>
      <c r="L2707" s="459" t="s">
        <v>539</v>
      </c>
      <c r="O2707">
        <v>25.872</v>
      </c>
      <c r="P2707" t="s">
        <v>9218</v>
      </c>
    </row>
    <row r="2708" spans="1:16" ht="15" x14ac:dyDescent="0.25">
      <c r="A2708">
        <v>135706</v>
      </c>
      <c r="B2708" t="str">
        <f t="shared" si="84"/>
        <v>SEVROLL 04551 Faworyt II mounting bar 16/18mm 2.7m olive</v>
      </c>
      <c r="C2708" s="185">
        <f t="shared" si="85"/>
        <v>13.64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6430.4227000000001</v>
      </c>
      <c r="L2708" s="459" t="s">
        <v>538</v>
      </c>
      <c r="O2708">
        <v>13.64</v>
      </c>
      <c r="P2708" t="s">
        <v>9367</v>
      </c>
    </row>
    <row r="2709" spans="1:16" ht="15" x14ac:dyDescent="0.25">
      <c r="A2709">
        <v>135709</v>
      </c>
      <c r="B2709" t="str">
        <f t="shared" si="84"/>
        <v>SEVROLL 02718 Comfort 16 II grab rail 2.7m silver</v>
      </c>
      <c r="C2709" s="185">
        <f t="shared" si="85"/>
        <v>23.408000000000001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>
        <v>660.78189999999995</v>
      </c>
      <c r="I2709" s="460">
        <v>23.75863</v>
      </c>
      <c r="J2709" s="460">
        <v>92.779200000000003</v>
      </c>
      <c r="K2709" s="460">
        <v>9469.3158899999999</v>
      </c>
      <c r="L2709" s="459" t="s">
        <v>539</v>
      </c>
      <c r="O2709">
        <v>23.408000000000001</v>
      </c>
      <c r="P2709" t="s">
        <v>9179</v>
      </c>
    </row>
    <row r="2710" spans="1:16" ht="15" x14ac:dyDescent="0.25">
      <c r="A2710">
        <v>135710</v>
      </c>
      <c r="B2710" t="str">
        <f t="shared" si="84"/>
        <v>SEVROLL 02717 Comfort 16 II grab rail 2.7m olive</v>
      </c>
      <c r="C2710" s="185">
        <f t="shared" si="85"/>
        <v>25.74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>
        <v>846.78513999999996</v>
      </c>
      <c r="I2710" s="460">
        <v>30.446439999999999</v>
      </c>
      <c r="J2710" s="460">
        <v>104.69759999999999</v>
      </c>
      <c r="K2710" s="460">
        <v>12134.82993</v>
      </c>
      <c r="L2710" s="459" t="s">
        <v>539</v>
      </c>
      <c r="O2710">
        <v>25.74</v>
      </c>
      <c r="P2710" t="s">
        <v>9205</v>
      </c>
    </row>
    <row r="2711" spans="1:16" ht="15" x14ac:dyDescent="0.25">
      <c r="A2711">
        <v>143983</v>
      </c>
      <c r="B2711" t="str">
        <f t="shared" si="84"/>
        <v>SEVROLL 02777 Ergo grip bar 2.7m silver</v>
      </c>
      <c r="C2711" s="185">
        <f t="shared" si="85"/>
        <v>6.9960000000000004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2995.4153099999999</v>
      </c>
      <c r="L2711" s="459" t="s">
        <v>538</v>
      </c>
      <c r="O2711">
        <v>6.9960000000000004</v>
      </c>
      <c r="P2711" t="s">
        <v>8968</v>
      </c>
    </row>
    <row r="2712" spans="1:16" ht="15" x14ac:dyDescent="0.25">
      <c r="A2712">
        <v>143984</v>
      </c>
      <c r="B2712" t="str">
        <f t="shared" si="84"/>
        <v>SEVROLL 02776 Ergo grab rail 2.7m olive</v>
      </c>
      <c r="C2712" s="185">
        <f t="shared" si="85"/>
        <v>8.8659999999999997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3997.1932900000002</v>
      </c>
      <c r="L2712" s="459" t="s">
        <v>538</v>
      </c>
      <c r="O2712">
        <v>8.8659999999999997</v>
      </c>
      <c r="P2712" t="s">
        <v>8995</v>
      </c>
    </row>
    <row r="2713" spans="1:16" ht="15" x14ac:dyDescent="0.25">
      <c r="A2713">
        <v>154168</v>
      </c>
      <c r="B2713" t="str">
        <f t="shared" si="84"/>
        <v>SEVROLL 02290 profile "U" for laminate 36mm silver 3m</v>
      </c>
      <c r="C2713" s="185">
        <f t="shared" si="85"/>
        <v>12.65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5382.8861399999996</v>
      </c>
      <c r="L2713" s="459" t="s">
        <v>538</v>
      </c>
      <c r="O2713">
        <v>12.65</v>
      </c>
      <c r="P2713" t="s">
        <v>9102</v>
      </c>
    </row>
    <row r="2714" spans="1:16" ht="15" x14ac:dyDescent="0.25">
      <c r="A2714">
        <v>157362</v>
      </c>
      <c r="B2714" t="e">
        <f t="shared" si="84"/>
        <v>#N/A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5" x14ac:dyDescent="0.25">
      <c r="A2715">
        <v>158010</v>
      </c>
      <c r="B2715" t="e">
        <f t="shared" si="84"/>
        <v>#N/A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5" x14ac:dyDescent="0.25">
      <c r="A2716">
        <v>158012</v>
      </c>
      <c r="B2716" t="e">
        <f t="shared" si="84"/>
        <v>#N/A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5" x14ac:dyDescent="0.25">
      <c r="A2717">
        <v>158014</v>
      </c>
      <c r="B2717" t="str">
        <f t="shared" si="84"/>
        <v>SEVROLL 134-121 door hinge 25kg</v>
      </c>
      <c r="C2717" s="185">
        <f t="shared" si="85"/>
        <v>2.2879999999999998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1048.08233</v>
      </c>
      <c r="L2717" s="459" t="s">
        <v>539</v>
      </c>
      <c r="O2717">
        <v>2.2879999999999998</v>
      </c>
      <c r="P2717" t="s">
        <v>10020</v>
      </c>
    </row>
    <row r="2718" spans="1:16" ht="15" x14ac:dyDescent="0.25">
      <c r="A2718">
        <v>159409</v>
      </c>
      <c r="B2718" t="str">
        <f t="shared" si="84"/>
        <v>SEVROLL 04595 Gemini II bottom line 6m silver</v>
      </c>
      <c r="C2718" s="185">
        <f t="shared" si="85"/>
        <v>28.27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105.53084</v>
      </c>
      <c r="K2718" s="460">
        <v>11398.442849999999</v>
      </c>
      <c r="L2718" s="459" t="s">
        <v>538</v>
      </c>
      <c r="O2718">
        <v>28.27</v>
      </c>
      <c r="P2718" t="s">
        <v>9237</v>
      </c>
    </row>
    <row r="2719" spans="1:16" ht="15" x14ac:dyDescent="0.25">
      <c r="A2719">
        <v>162316</v>
      </c>
      <c r="B2719" t="str">
        <f t="shared" si="84"/>
        <v>SEVROLL 00902 First upper/lower guide 1.8m olive</v>
      </c>
      <c r="C2719" s="185">
        <f t="shared" si="85"/>
        <v>7.4359999999999999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3495.24602</v>
      </c>
      <c r="L2719" s="459" t="s">
        <v>539</v>
      </c>
      <c r="O2719">
        <v>7.4359999999999999</v>
      </c>
      <c r="P2719" t="s">
        <v>8950</v>
      </c>
    </row>
    <row r="2720" spans="1:16" ht="15" x14ac:dyDescent="0.25">
      <c r="A2720">
        <v>162670</v>
      </c>
      <c r="B2720" t="str">
        <f t="shared" si="84"/>
        <v>SEVROLL 02867 Doubler II mask 4.05m silver</v>
      </c>
      <c r="C2720" s="185">
        <f t="shared" si="85"/>
        <v>10.45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4439.0660699999999</v>
      </c>
      <c r="L2720" s="459" t="s">
        <v>538</v>
      </c>
      <c r="O2720">
        <v>10.45</v>
      </c>
      <c r="P2720" t="s">
        <v>9041</v>
      </c>
    </row>
    <row r="2721" spans="1:16" ht="15" x14ac:dyDescent="0.25">
      <c r="A2721">
        <v>163106</v>
      </c>
      <c r="B2721" t="str">
        <f t="shared" si="84"/>
        <v>SEVROLL 02849 Doubler II bottom line 1.7m silver</v>
      </c>
      <c r="C2721" s="185">
        <f t="shared" si="85"/>
        <v>14.321999999999999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5766.6373000000003</v>
      </c>
      <c r="L2721" s="459" t="s">
        <v>539</v>
      </c>
      <c r="O2721">
        <v>14.321999999999999</v>
      </c>
      <c r="P2721" t="s">
        <v>9101</v>
      </c>
    </row>
    <row r="2722" spans="1:16" ht="15" x14ac:dyDescent="0.25">
      <c r="A2722">
        <v>163107</v>
      </c>
      <c r="B2722" t="str">
        <f t="shared" si="84"/>
        <v>SEVROLL 02850 Doubler II bottom line 2.35m silver</v>
      </c>
      <c r="C2722" s="185">
        <f t="shared" si="85"/>
        <v>19.8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7986.1701300000004</v>
      </c>
      <c r="L2722" s="459" t="s">
        <v>538</v>
      </c>
      <c r="O2722">
        <v>19.8</v>
      </c>
      <c r="P2722" t="s">
        <v>9159</v>
      </c>
    </row>
    <row r="2723" spans="1:16" ht="15" x14ac:dyDescent="0.25">
      <c r="A2723">
        <v>163108</v>
      </c>
      <c r="B2723" t="str">
        <f t="shared" si="84"/>
        <v>SEVROLL 02851 Doubler II bottom line 3m silver</v>
      </c>
      <c r="C2723" s="185">
        <f t="shared" si="85"/>
        <v>25.277999999999999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10195.33136</v>
      </c>
      <c r="L2723" s="459" t="s">
        <v>538</v>
      </c>
      <c r="O2723">
        <v>25.277999999999999</v>
      </c>
      <c r="P2723" t="s">
        <v>9214</v>
      </c>
    </row>
    <row r="2724" spans="1:16" ht="15" x14ac:dyDescent="0.25">
      <c r="A2724">
        <v>163110</v>
      </c>
      <c r="B2724" t="str">
        <f t="shared" si="84"/>
        <v>SEVROLL 02853 Doubler II bottom line 6m silver</v>
      </c>
      <c r="C2724" s="185">
        <f t="shared" si="85"/>
        <v>50.533999999999999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188.25120000000001</v>
      </c>
      <c r="K2724" s="460">
        <v>20369.9195</v>
      </c>
      <c r="L2724" s="459" t="s">
        <v>539</v>
      </c>
      <c r="O2724">
        <v>50.533999999999999</v>
      </c>
      <c r="P2724" t="s">
        <v>9292</v>
      </c>
    </row>
    <row r="2725" spans="1:16" ht="15" x14ac:dyDescent="0.25">
      <c r="A2725">
        <v>163111</v>
      </c>
      <c r="B2725" t="str">
        <f t="shared" si="84"/>
        <v>SEVROLL 02844 Doubler II bottom line 1.7m olive</v>
      </c>
      <c r="C2725" s="185">
        <f t="shared" si="85"/>
        <v>15.752000000000001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7208.2966100000003</v>
      </c>
      <c r="L2725" s="459" t="s">
        <v>539</v>
      </c>
      <c r="O2725">
        <v>15.752000000000001</v>
      </c>
      <c r="P2725" t="s">
        <v>9106</v>
      </c>
    </row>
    <row r="2726" spans="1:16" ht="15" x14ac:dyDescent="0.25">
      <c r="A2726">
        <v>163112</v>
      </c>
      <c r="B2726" t="str">
        <f t="shared" si="84"/>
        <v>SEVROLL 02845 Doubler II bottom line 2.35m olive</v>
      </c>
      <c r="C2726" s="185">
        <f t="shared" si="85"/>
        <v>21.78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9987.8983700000008</v>
      </c>
      <c r="L2726" s="459" t="s">
        <v>539</v>
      </c>
      <c r="O2726">
        <v>21.78</v>
      </c>
      <c r="P2726" t="s">
        <v>9173</v>
      </c>
    </row>
    <row r="2727" spans="1:16" ht="15" x14ac:dyDescent="0.25">
      <c r="A2727">
        <v>163113</v>
      </c>
      <c r="B2727" t="str">
        <f t="shared" si="84"/>
        <v>SEVROLL 02846 Doubler II bottom line 3m olive</v>
      </c>
      <c r="C2727" s="185">
        <f t="shared" si="85"/>
        <v>27.786000000000001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12746.75729</v>
      </c>
      <c r="L2727" s="459" t="s">
        <v>539</v>
      </c>
      <c r="O2727">
        <v>27.786000000000001</v>
      </c>
      <c r="P2727" t="s">
        <v>9222</v>
      </c>
    </row>
    <row r="2728" spans="1:16" ht="15" x14ac:dyDescent="0.25">
      <c r="A2728">
        <v>163114</v>
      </c>
      <c r="B2728" t="str">
        <f t="shared" si="84"/>
        <v>SEVROLL 02847 Doubler II bottom line 4.05m olive</v>
      </c>
      <c r="C2728" s="185">
        <f t="shared" si="85"/>
        <v>37.51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17196.19498</v>
      </c>
      <c r="L2728" s="459" t="s">
        <v>539</v>
      </c>
      <c r="O2728">
        <v>37.51</v>
      </c>
      <c r="P2728" t="s">
        <v>9267</v>
      </c>
    </row>
    <row r="2729" spans="1:16" ht="15" x14ac:dyDescent="0.25">
      <c r="A2729">
        <v>163115</v>
      </c>
      <c r="B2729" t="str">
        <f t="shared" si="84"/>
        <v>SEVROLL 02848 Doubler II bottom line 6m olive</v>
      </c>
      <c r="C2729" s="185">
        <f t="shared" si="85"/>
        <v>55.594000000000001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219.68598</v>
      </c>
      <c r="K2729" s="460">
        <v>25462.39976</v>
      </c>
      <c r="L2729" s="459" t="s">
        <v>539</v>
      </c>
      <c r="O2729">
        <v>55.594000000000001</v>
      </c>
      <c r="P2729" t="s">
        <v>9297</v>
      </c>
    </row>
    <row r="2730" spans="1:16" ht="15" x14ac:dyDescent="0.25">
      <c r="A2730">
        <v>163120</v>
      </c>
      <c r="B2730" t="e">
        <f t="shared" si="84"/>
        <v>#N/A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5" x14ac:dyDescent="0.25">
      <c r="A2731">
        <v>163122</v>
      </c>
      <c r="B2731" t="str">
        <f t="shared" si="84"/>
        <v>SEVROLL 02864 Doubler II mask 1.7m silver</v>
      </c>
      <c r="C2731" s="185">
        <f t="shared" si="85"/>
        <v>4.4000000000000004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1877.2685200000001</v>
      </c>
      <c r="L2731" s="459" t="s">
        <v>539</v>
      </c>
      <c r="O2731">
        <v>4.4000000000000004</v>
      </c>
      <c r="P2731" t="s">
        <v>8904</v>
      </c>
    </row>
    <row r="2732" spans="1:16" ht="15" x14ac:dyDescent="0.25">
      <c r="A2732">
        <v>163123</v>
      </c>
      <c r="B2732" t="str">
        <f t="shared" si="84"/>
        <v>SEVROLL 02865 Doubler II mask 2.35m silver</v>
      </c>
      <c r="C2732" s="185">
        <f t="shared" si="85"/>
        <v>6.0720000000000001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2582.5407799999998</v>
      </c>
      <c r="L2732" s="459" t="s">
        <v>538</v>
      </c>
      <c r="O2732">
        <v>6.0720000000000001</v>
      </c>
      <c r="P2732" t="s">
        <v>8947</v>
      </c>
    </row>
    <row r="2733" spans="1:16" ht="15" x14ac:dyDescent="0.25">
      <c r="A2733">
        <v>163125</v>
      </c>
      <c r="B2733" t="str">
        <f t="shared" si="84"/>
        <v>SEVROLL 163125 Doubler II mask 3m silver</v>
      </c>
      <c r="C2733" s="185">
        <f t="shared" si="85"/>
        <v>7.7439999999999998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3287.8130200000001</v>
      </c>
      <c r="L2733" s="459" t="s">
        <v>538</v>
      </c>
      <c r="O2733">
        <v>7.7439999999999998</v>
      </c>
      <c r="P2733" t="s">
        <v>8998</v>
      </c>
    </row>
    <row r="2734" spans="1:16" ht="15" x14ac:dyDescent="0.25">
      <c r="A2734">
        <v>163128</v>
      </c>
      <c r="B2734" t="str">
        <f t="shared" si="84"/>
        <v>SEVROLL 02868 Doubler II mask 6m silver</v>
      </c>
      <c r="C2734" s="185">
        <f t="shared" si="85"/>
        <v>15.488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57.7014</v>
      </c>
      <c r="K2734" s="460">
        <v>6596.3692499999997</v>
      </c>
      <c r="L2734" s="459" t="s">
        <v>539</v>
      </c>
      <c r="O2734">
        <v>15.488</v>
      </c>
      <c r="P2734" t="s">
        <v>9129</v>
      </c>
    </row>
    <row r="2735" spans="1:16" ht="15" x14ac:dyDescent="0.25">
      <c r="A2735">
        <v>163129</v>
      </c>
      <c r="B2735" t="str">
        <f t="shared" si="84"/>
        <v>SEVROLL 02859 Doubler II mask 1.7m olive</v>
      </c>
      <c r="C2735" s="185">
        <f t="shared" si="85"/>
        <v>4.8179999999999996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2271.3912799999998</v>
      </c>
      <c r="L2735" s="459" t="s">
        <v>539</v>
      </c>
      <c r="O2735">
        <v>4.8179999999999996</v>
      </c>
      <c r="P2735" t="s">
        <v>8911</v>
      </c>
    </row>
    <row r="2736" spans="1:16" ht="15" x14ac:dyDescent="0.25">
      <c r="A2736">
        <v>163131</v>
      </c>
      <c r="B2736" t="str">
        <f t="shared" si="84"/>
        <v>SEVROLL 02860 Doubler II mask 2.35m olive</v>
      </c>
      <c r="C2736" s="185">
        <f t="shared" si="85"/>
        <v>6.6660000000000004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3142.60968</v>
      </c>
      <c r="L2736" s="459" t="s">
        <v>539</v>
      </c>
      <c r="O2736">
        <v>6.6660000000000004</v>
      </c>
      <c r="P2736" t="s">
        <v>8954</v>
      </c>
    </row>
    <row r="2737" spans="1:16" ht="15" x14ac:dyDescent="0.25">
      <c r="A2737">
        <v>163132</v>
      </c>
      <c r="B2737" t="str">
        <f t="shared" si="84"/>
        <v>SEVROLL 02861 Doubler II mask 3m olive</v>
      </c>
      <c r="C2737" s="185">
        <f t="shared" si="85"/>
        <v>8.5139999999999993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4013.8284699999999</v>
      </c>
      <c r="L2737" s="459" t="s">
        <v>539</v>
      </c>
      <c r="O2737">
        <v>8.5139999999999993</v>
      </c>
      <c r="P2737" t="s">
        <v>9007</v>
      </c>
    </row>
    <row r="2738" spans="1:16" ht="15" x14ac:dyDescent="0.25">
      <c r="A2738">
        <v>163133</v>
      </c>
      <c r="B2738" t="str">
        <f t="shared" si="84"/>
        <v>SEVROLL 02862 Doubler II mask 4.05m olive</v>
      </c>
      <c r="C2738" s="185">
        <f t="shared" si="85"/>
        <v>11.506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5424.3725800000002</v>
      </c>
      <c r="L2738" s="459" t="s">
        <v>539</v>
      </c>
      <c r="O2738">
        <v>11.506</v>
      </c>
      <c r="P2738" t="s">
        <v>9069</v>
      </c>
    </row>
    <row r="2739" spans="1:16" ht="15" x14ac:dyDescent="0.25">
      <c r="A2739">
        <v>163134</v>
      </c>
      <c r="B2739" t="str">
        <f t="shared" si="84"/>
        <v>SEVROLL 02863 Doubler II mask 6m olive</v>
      </c>
      <c r="C2739" s="185">
        <f t="shared" si="85"/>
        <v>17.027999999999999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69.261480000000006</v>
      </c>
      <c r="K2739" s="460">
        <v>8027.6565700000001</v>
      </c>
      <c r="L2739" s="459" t="s">
        <v>539</v>
      </c>
      <c r="O2739">
        <v>17.027999999999999</v>
      </c>
      <c r="P2739" t="s">
        <v>9149</v>
      </c>
    </row>
    <row r="2740" spans="1:16" ht="15" x14ac:dyDescent="0.25">
      <c r="A2740">
        <v>163151</v>
      </c>
      <c r="B2740" t="str">
        <f t="shared" si="84"/>
        <v>SEVROLL 02803 Maxim II mask 4.3m silver</v>
      </c>
      <c r="C2740" s="185">
        <f t="shared" si="85"/>
        <v>11.263999999999999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>
        <v>324.37049000000002</v>
      </c>
      <c r="I2740" s="460">
        <v>12.273440000000001</v>
      </c>
      <c r="J2740" s="460">
        <v>43.48977</v>
      </c>
      <c r="K2740" s="460">
        <v>4820.4365600000001</v>
      </c>
      <c r="L2740" s="459" t="s">
        <v>540</v>
      </c>
      <c r="O2740">
        <v>11.263999999999999</v>
      </c>
      <c r="P2740" t="s">
        <v>9075</v>
      </c>
    </row>
    <row r="2741" spans="1:16" ht="15" x14ac:dyDescent="0.25">
      <c r="A2741">
        <v>179111</v>
      </c>
      <c r="B2741" t="str">
        <f t="shared" si="84"/>
        <v>SEVROLL 16280 sample book of self-adhesive foils</v>
      </c>
      <c r="C2741" s="185">
        <f t="shared" si="85"/>
        <v>0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>
        <v>0</v>
      </c>
      <c r="I2741" s="460">
        <v>0</v>
      </c>
      <c r="J2741" s="460">
        <v>0</v>
      </c>
      <c r="K2741" s="460">
        <v>0</v>
      </c>
      <c r="L2741" s="459" t="s">
        <v>540</v>
      </c>
      <c r="O2741">
        <v>0</v>
      </c>
      <c r="P2741" t="s">
        <v>9536</v>
      </c>
    </row>
    <row r="2742" spans="1:16" ht="15" x14ac:dyDescent="0.25">
      <c r="A2742">
        <v>179196</v>
      </c>
      <c r="B2742" t="str">
        <f t="shared" si="84"/>
        <v>SEVROLL 04552 Faworyt II mounting bar 16/18mm 2.7m silver</v>
      </c>
      <c r="C2742" s="185">
        <f t="shared" si="85"/>
        <v>12.385999999999999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5019.8782199999996</v>
      </c>
      <c r="L2742" s="459" t="s">
        <v>538</v>
      </c>
      <c r="O2742">
        <v>12.385999999999999</v>
      </c>
      <c r="P2742" t="s">
        <v>9368</v>
      </c>
    </row>
    <row r="2743" spans="1:16" ht="15" x14ac:dyDescent="0.25">
      <c r="A2743">
        <v>179224</v>
      </c>
      <c r="B2743" t="str">
        <f t="shared" si="84"/>
        <v>SEVROLL 03049 Future II handle profile, 3.5 m, silver</v>
      </c>
      <c r="C2743" s="185">
        <f t="shared" si="85"/>
        <v>38.588000000000001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16760.585780000001</v>
      </c>
      <c r="L2743" s="459" t="s">
        <v>538</v>
      </c>
      <c r="O2743">
        <v>38.588000000000001</v>
      </c>
      <c r="P2743" t="s">
        <v>9281</v>
      </c>
    </row>
    <row r="2744" spans="1:16" ht="15" x14ac:dyDescent="0.25">
      <c r="A2744">
        <v>179227</v>
      </c>
      <c r="B2744" t="str">
        <f t="shared" si="84"/>
        <v>SEVROLL 03047 Future II mounting bar 3.5m olive</v>
      </c>
      <c r="C2744" s="185">
        <f t="shared" si="85"/>
        <v>41.426000000000002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19529.815930000001</v>
      </c>
      <c r="L2744" s="459" t="s">
        <v>539</v>
      </c>
      <c r="O2744">
        <v>41.426000000000002</v>
      </c>
      <c r="P2744" t="s">
        <v>9276</v>
      </c>
    </row>
    <row r="2745" spans="1:16" ht="15" x14ac:dyDescent="0.25">
      <c r="A2745">
        <v>179229</v>
      </c>
      <c r="B2745" t="str">
        <f t="shared" si="84"/>
        <v>SEVROLL 03048 Future II handle profile, 2.7m, silver</v>
      </c>
      <c r="C2745" s="185">
        <f t="shared" si="85"/>
        <v>29.788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12943.81868</v>
      </c>
      <c r="L2745" s="459" t="s">
        <v>538</v>
      </c>
      <c r="O2745">
        <v>29.788</v>
      </c>
      <c r="P2745" t="s">
        <v>9254</v>
      </c>
    </row>
    <row r="2746" spans="1:16" ht="15" x14ac:dyDescent="0.25">
      <c r="A2746">
        <v>179230</v>
      </c>
      <c r="B2746" t="str">
        <f t="shared" si="84"/>
        <v>SEVROLL 03046 Future II grab rail 2.7m olive</v>
      </c>
      <c r="C2746" s="185">
        <f t="shared" si="85"/>
        <v>31.966000000000001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15070.00663</v>
      </c>
      <c r="L2746" s="459" t="s">
        <v>539</v>
      </c>
      <c r="O2746">
        <v>31.966000000000001</v>
      </c>
      <c r="P2746" t="s">
        <v>9243</v>
      </c>
    </row>
    <row r="2747" spans="1:16" ht="15" x14ac:dyDescent="0.25">
      <c r="A2747">
        <v>179772</v>
      </c>
      <c r="B2747" t="e">
        <f t="shared" si="84"/>
        <v>#N/A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5" x14ac:dyDescent="0.25">
      <c r="A2748">
        <v>179789</v>
      </c>
      <c r="B2748" t="str">
        <f t="shared" si="84"/>
        <v>SEVROLL 02558 "U" profile for laminate 10mm 3m silver</v>
      </c>
      <c r="C2748" s="185">
        <f t="shared" si="85"/>
        <v>4.4219999999999997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1980.9850300000001</v>
      </c>
      <c r="L2748" s="459" t="s">
        <v>539</v>
      </c>
      <c r="O2748">
        <v>4.4219999999999997</v>
      </c>
      <c r="P2748" t="s">
        <v>8898</v>
      </c>
    </row>
    <row r="2749" spans="1:16" ht="15" x14ac:dyDescent="0.25">
      <c r="A2749">
        <v>180324</v>
      </c>
      <c r="B2749" t="e">
        <f t="shared" si="84"/>
        <v>#N/A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5" x14ac:dyDescent="0.25">
      <c r="A2750">
        <v>180325</v>
      </c>
      <c r="B2750" t="e">
        <f t="shared" si="84"/>
        <v>#N/A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5" x14ac:dyDescent="0.25">
      <c r="A2751">
        <v>180326</v>
      </c>
      <c r="B2751" t="e">
        <f t="shared" si="84"/>
        <v>#N/A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5" x14ac:dyDescent="0.25">
      <c r="A2752">
        <v>180411</v>
      </c>
      <c r="B2752" t="e">
        <f t="shared" si="84"/>
        <v>#N/A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5" x14ac:dyDescent="0.25">
      <c r="A2753">
        <v>180412</v>
      </c>
      <c r="B2753" t="e">
        <f t="shared" si="84"/>
        <v>#N/A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5" x14ac:dyDescent="0.25">
      <c r="A2754">
        <v>180414</v>
      </c>
      <c r="B2754" t="e">
        <f t="shared" si="84"/>
        <v>#N/A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5" x14ac:dyDescent="0.25">
      <c r="A2755">
        <v>180415</v>
      </c>
      <c r="B2755" t="e">
        <f t="shared" si="84"/>
        <v>#N/A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5" x14ac:dyDescent="0.25">
      <c r="A2756">
        <v>180416</v>
      </c>
      <c r="B2756" t="e">
        <f t="shared" ref="B2756:B2819" si="86">IF($A$2=1,D2756,IF($A$2=2,F2756,IF($A$2=3,G2756,IF($A$2=4,E2756,IF($A$2&gt;4,P2756,"zadat jazyk")))))</f>
        <v>#N/A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5" x14ac:dyDescent="0.25">
      <c r="A2757">
        <v>180418</v>
      </c>
      <c r="B2757" t="e">
        <f t="shared" si="86"/>
        <v>#N/A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5" x14ac:dyDescent="0.25">
      <c r="A2758">
        <v>180419</v>
      </c>
      <c r="B2758" t="e">
        <f t="shared" si="86"/>
        <v>#N/A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5" x14ac:dyDescent="0.25">
      <c r="A2759">
        <v>180420</v>
      </c>
      <c r="B2759" t="e">
        <f t="shared" si="86"/>
        <v>#N/A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5" x14ac:dyDescent="0.25">
      <c r="A2760">
        <v>181590</v>
      </c>
      <c r="B2760" t="str">
        <f t="shared" si="86"/>
        <v>SEVROLL 10229-SV Everest kit for Fox II mounting bar</v>
      </c>
      <c r="C2760" s="185">
        <f t="shared" si="87"/>
        <v>49.786000000000001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21189.279849999999</v>
      </c>
      <c r="L2760" s="459" t="s">
        <v>538</v>
      </c>
      <c r="O2760">
        <v>49.786000000000001</v>
      </c>
      <c r="P2760" t="s">
        <v>9304</v>
      </c>
    </row>
    <row r="2761" spans="1:16" ht="15" x14ac:dyDescent="0.25">
      <c r="A2761">
        <v>188680</v>
      </c>
      <c r="B2761" t="e">
        <f t="shared" si="86"/>
        <v>#N/A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5" x14ac:dyDescent="0.25">
      <c r="A2762">
        <v>189177</v>
      </c>
      <c r="B2762" t="str">
        <f t="shared" si="86"/>
        <v>SEVROLL 02580 Hide N bottom line 2.35m silver</v>
      </c>
      <c r="C2762" s="185">
        <f t="shared" si="87"/>
        <v>9.24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3859.7651500000002</v>
      </c>
      <c r="L2762" s="459" t="s">
        <v>539</v>
      </c>
      <c r="O2762">
        <v>9.24</v>
      </c>
      <c r="P2762" t="s">
        <v>9004</v>
      </c>
    </row>
    <row r="2763" spans="1:16" ht="15" x14ac:dyDescent="0.25">
      <c r="A2763">
        <v>189591</v>
      </c>
      <c r="B2763" t="str">
        <f t="shared" si="86"/>
        <v>SEVROLL 221-022 set Apollo 2/756</v>
      </c>
      <c r="C2763" s="185">
        <f t="shared" si="87"/>
        <v>26.268000000000001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>
        <v>823.74495000000002</v>
      </c>
      <c r="I2763" s="460">
        <v>31.070979999999999</v>
      </c>
      <c r="J2763" s="460">
        <v>106.0055</v>
      </c>
      <c r="K2763" s="460">
        <v>12032.7929</v>
      </c>
      <c r="L2763" s="459" t="s">
        <v>539</v>
      </c>
      <c r="O2763">
        <v>26.268000000000001</v>
      </c>
      <c r="P2763" t="s">
        <v>10235</v>
      </c>
    </row>
    <row r="2764" spans="1:16" ht="15" x14ac:dyDescent="0.25">
      <c r="A2764">
        <v>190488</v>
      </c>
      <c r="B2764" t="str">
        <f t="shared" si="86"/>
        <v>SEVROLL 10067-SV fitting set ZSE-10 Plus</v>
      </c>
      <c r="C2764" s="185">
        <f t="shared" si="87"/>
        <v>62.524000000000001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26603.281200000001</v>
      </c>
      <c r="L2764" s="459" t="s">
        <v>539</v>
      </c>
      <c r="O2764">
        <v>62.524000000000001</v>
      </c>
      <c r="P2764" t="s">
        <v>10236</v>
      </c>
    </row>
    <row r="2765" spans="1:16" ht="15" x14ac:dyDescent="0.25">
      <c r="A2765">
        <v>190515</v>
      </c>
      <c r="B2765" t="str">
        <f t="shared" si="86"/>
        <v>SEVROLL 50243 Ursus overhead line 1.2m raw</v>
      </c>
      <c r="C2765" s="185">
        <f t="shared" si="87"/>
        <v>13.772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>
        <v>410.49268999999998</v>
      </c>
      <c r="I2765" s="460">
        <v>15.483449999999999</v>
      </c>
      <c r="J2765" s="460">
        <v>52.825180000000003</v>
      </c>
      <c r="K2765" s="460">
        <v>5996.2412899999999</v>
      </c>
      <c r="L2765" s="459" t="s">
        <v>539</v>
      </c>
      <c r="O2765">
        <v>13.772</v>
      </c>
      <c r="P2765" t="s">
        <v>9057</v>
      </c>
    </row>
    <row r="2766" spans="1:16" ht="15" x14ac:dyDescent="0.25">
      <c r="A2766">
        <v>190752</v>
      </c>
      <c r="B2766" t="str">
        <f t="shared" si="86"/>
        <v>SEVROLL 00912 First upper/lower guide 3m silver</v>
      </c>
      <c r="C2766" s="185">
        <f t="shared" si="87"/>
        <v>12.32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5237.6832100000001</v>
      </c>
      <c r="L2766" s="459" t="s">
        <v>539</v>
      </c>
      <c r="O2766">
        <v>12.32</v>
      </c>
      <c r="P2766" t="s">
        <v>9050</v>
      </c>
    </row>
    <row r="2767" spans="1:16" ht="15" x14ac:dyDescent="0.25">
      <c r="A2767">
        <v>190753</v>
      </c>
      <c r="B2767" t="str">
        <f t="shared" si="86"/>
        <v>SEVROLL 00903 First upper/lower guide 3m olive</v>
      </c>
      <c r="C2767" s="185">
        <f t="shared" si="87"/>
        <v>12.32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>
        <v>405.29887000000002</v>
      </c>
      <c r="I2767" s="460">
        <v>14.572660000000001</v>
      </c>
      <c r="J2767" s="460">
        <v>54.3048</v>
      </c>
      <c r="K2767" s="460">
        <v>5808.12374</v>
      </c>
      <c r="L2767" s="459" t="s">
        <v>539</v>
      </c>
      <c r="O2767">
        <v>12.32</v>
      </c>
      <c r="P2767" t="s">
        <v>9049</v>
      </c>
    </row>
    <row r="2768" spans="1:16" ht="15" x14ac:dyDescent="0.25">
      <c r="A2768">
        <v>190764</v>
      </c>
      <c r="B2768" t="str">
        <f t="shared" si="86"/>
        <v>SEVROLL 20102 glass seal 18/4mm symmetrical</v>
      </c>
      <c r="C2768" s="185">
        <f t="shared" si="87"/>
        <v>2.0521600000000002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949.23690999999997</v>
      </c>
      <c r="L2768" s="459" t="s">
        <v>539</v>
      </c>
      <c r="O2768">
        <v>2.0521600000000002</v>
      </c>
      <c r="P2768" t="s">
        <v>8852</v>
      </c>
    </row>
    <row r="2769" spans="1:16" ht="15" x14ac:dyDescent="0.25">
      <c r="A2769">
        <v>190765</v>
      </c>
      <c r="B2769" t="str">
        <f t="shared" si="86"/>
        <v>SEVROLL 20145 glass seal 18/8mm symmetrical</v>
      </c>
      <c r="C2769" s="185">
        <f t="shared" si="87"/>
        <v>2.0521600000000002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949.23690999999997</v>
      </c>
      <c r="L2769" s="459" t="s">
        <v>539</v>
      </c>
      <c r="O2769">
        <v>2.0521600000000002</v>
      </c>
      <c r="P2769" t="s">
        <v>8853</v>
      </c>
    </row>
    <row r="2770" spans="1:16" ht="15" x14ac:dyDescent="0.25">
      <c r="A2770">
        <v>190831</v>
      </c>
      <c r="B2770" t="str">
        <f t="shared" si="86"/>
        <v>SEVROLL 10069-SV fitting set ZSE-18</v>
      </c>
      <c r="C2770" s="185">
        <f t="shared" si="87"/>
        <v>42.042000000000002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>
        <v>1247.7415100000001</v>
      </c>
      <c r="I2770" s="460">
        <v>44.862960000000001</v>
      </c>
      <c r="J2770" s="460">
        <v>156.62100000000001</v>
      </c>
      <c r="K2770" s="460">
        <v>17880.723620000001</v>
      </c>
      <c r="L2770" s="459" t="s">
        <v>539</v>
      </c>
      <c r="O2770">
        <v>42.042000000000002</v>
      </c>
      <c r="P2770" t="s">
        <v>10237</v>
      </c>
    </row>
    <row r="2771" spans="1:16" ht="15" x14ac:dyDescent="0.25">
      <c r="A2771">
        <v>190832</v>
      </c>
      <c r="B2771" t="str">
        <f t="shared" si="86"/>
        <v>SEVROLL 10068-SV fitting set ZSE-18 Plus</v>
      </c>
      <c r="C2771" s="185">
        <f t="shared" si="87"/>
        <v>61.6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>
        <v>1828.9111499999999</v>
      </c>
      <c r="I2771" s="460">
        <v>65.759110000000007</v>
      </c>
      <c r="J2771" s="460">
        <v>229.43879999999999</v>
      </c>
      <c r="K2771" s="460">
        <v>26209.158439999999</v>
      </c>
      <c r="L2771" s="459" t="s">
        <v>539</v>
      </c>
      <c r="O2771">
        <v>61.6</v>
      </c>
      <c r="P2771" t="s">
        <v>10238</v>
      </c>
    </row>
    <row r="2772" spans="1:16" ht="15" x14ac:dyDescent="0.25">
      <c r="A2772">
        <v>190841</v>
      </c>
      <c r="B2772" t="str">
        <f t="shared" si="86"/>
        <v>SEVROLL 10084-SV fitting set ZSE-18 U Plus</v>
      </c>
      <c r="C2772" s="185">
        <f t="shared" si="87"/>
        <v>61.82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>
        <v>1836.1486299999999</v>
      </c>
      <c r="I2772" s="460">
        <v>66.01934</v>
      </c>
      <c r="J2772" s="460">
        <v>230.29560000000001</v>
      </c>
      <c r="K2772" s="460">
        <v>26312.874950000001</v>
      </c>
      <c r="L2772" s="459" t="s">
        <v>539</v>
      </c>
      <c r="O2772">
        <v>61.82</v>
      </c>
      <c r="P2772" t="s">
        <v>10239</v>
      </c>
    </row>
    <row r="2773" spans="1:16" ht="15" x14ac:dyDescent="0.25">
      <c r="A2773">
        <v>191011</v>
      </c>
      <c r="B2773" t="str">
        <f t="shared" si="86"/>
        <v>SEVROLL 01114 Micra upper/lower guide 1.7m olive</v>
      </c>
      <c r="C2773" s="185">
        <f t="shared" si="87"/>
        <v>3.3879999999999999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1597.23387</v>
      </c>
      <c r="L2773" s="459" t="s">
        <v>539</v>
      </c>
      <c r="O2773">
        <v>3.3879999999999999</v>
      </c>
      <c r="P2773" t="s">
        <v>8868</v>
      </c>
    </row>
    <row r="2774" spans="1:16" ht="15" x14ac:dyDescent="0.25">
      <c r="A2774">
        <v>191013</v>
      </c>
      <c r="B2774" t="str">
        <f t="shared" si="86"/>
        <v>SEVROLL 01115 Micra upper/lower guide 2.35m olive</v>
      </c>
      <c r="C2774" s="185">
        <f t="shared" si="87"/>
        <v>4.6859999999999999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2209.1612300000002</v>
      </c>
      <c r="L2774" s="459" t="s">
        <v>539</v>
      </c>
      <c r="O2774">
        <v>4.6859999999999999</v>
      </c>
      <c r="P2774" t="s">
        <v>8901</v>
      </c>
    </row>
    <row r="2775" spans="1:16" ht="15" x14ac:dyDescent="0.25">
      <c r="A2775">
        <v>191638</v>
      </c>
      <c r="B2775" t="str">
        <f t="shared" si="86"/>
        <v>SEVROLL 03074 Top upper line simple 3m silver</v>
      </c>
      <c r="C2775" s="185">
        <f t="shared" si="87"/>
        <v>31.262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13306.8262</v>
      </c>
      <c r="L2775" s="459" t="s">
        <v>539</v>
      </c>
      <c r="O2775">
        <v>31.262</v>
      </c>
      <c r="P2775" t="s">
        <v>9264</v>
      </c>
    </row>
    <row r="2776" spans="1:16" ht="15" x14ac:dyDescent="0.25">
      <c r="A2776">
        <v>191639</v>
      </c>
      <c r="B2776" t="str">
        <f t="shared" si="86"/>
        <v>SEVROLL 03072 Top upper guide simple 3m olive</v>
      </c>
      <c r="C2776" s="185">
        <f t="shared" si="87"/>
        <v>34.363999999999997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16179.77324</v>
      </c>
      <c r="L2776" s="459" t="s">
        <v>539</v>
      </c>
      <c r="O2776">
        <v>34.363999999999997</v>
      </c>
      <c r="P2776" t="s">
        <v>9274</v>
      </c>
    </row>
    <row r="2777" spans="1:16" ht="15" x14ac:dyDescent="0.25">
      <c r="A2777">
        <v>191641</v>
      </c>
      <c r="B2777" t="str">
        <f t="shared" si="86"/>
        <v>SEVROLL 03075 Top upper line simple 6m silver</v>
      </c>
      <c r="C2777" s="185">
        <f t="shared" si="87"/>
        <v>62.502000000000002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232.83539999999999</v>
      </c>
      <c r="K2777" s="460">
        <v>26592.909199999998</v>
      </c>
      <c r="L2777" s="459" t="s">
        <v>539</v>
      </c>
      <c r="O2777">
        <v>62.502000000000002</v>
      </c>
      <c r="P2777" t="s">
        <v>9306</v>
      </c>
    </row>
    <row r="2778" spans="1:16" ht="15" x14ac:dyDescent="0.25">
      <c r="A2778">
        <v>191642</v>
      </c>
      <c r="B2778" t="str">
        <f t="shared" si="86"/>
        <v>SEVROLL 03073 Top upper guide simple 6m olive</v>
      </c>
      <c r="C2778" s="185">
        <f t="shared" si="87"/>
        <v>68.727999999999994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>
        <v>2258.0936999999999</v>
      </c>
      <c r="I2778" s="460">
        <v>81.190510000000003</v>
      </c>
      <c r="J2778" s="460">
        <v>279.19358</v>
      </c>
      <c r="K2778" s="460">
        <v>32359.5465</v>
      </c>
      <c r="L2778" s="459" t="s">
        <v>539</v>
      </c>
      <c r="O2778">
        <v>68.727999999999994</v>
      </c>
      <c r="P2778" t="s">
        <v>9309</v>
      </c>
    </row>
    <row r="2779" spans="1:16" ht="15" x14ac:dyDescent="0.25">
      <c r="A2779">
        <v>191699</v>
      </c>
      <c r="B2779" t="str">
        <f t="shared" si="86"/>
        <v>SEVROLL 04618-Y Victoria II mounting rail 16/18mm 2.7m brushed olive</v>
      </c>
      <c r="C2779" s="185">
        <f t="shared" si="87"/>
        <v>21.34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9562.6607700000004</v>
      </c>
      <c r="L2779" s="459" t="s">
        <v>538</v>
      </c>
      <c r="O2779">
        <v>21.34</v>
      </c>
      <c r="P2779" t="s">
        <v>9189</v>
      </c>
    </row>
    <row r="2780" spans="1:16" ht="15" x14ac:dyDescent="0.25">
      <c r="A2780">
        <v>191700</v>
      </c>
      <c r="B2780" t="str">
        <f t="shared" si="86"/>
        <v>SEVROLL 02934-Y angle bracket K2 Decor 1.7m brushed olive</v>
      </c>
      <c r="C2780" s="185">
        <f t="shared" si="87"/>
        <v>4.3120000000000003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1949.8701900000001</v>
      </c>
      <c r="L2780" s="459" t="s">
        <v>538</v>
      </c>
      <c r="O2780">
        <v>4.3120000000000003</v>
      </c>
      <c r="P2780" t="s">
        <v>8892</v>
      </c>
    </row>
    <row r="2781" spans="1:16" ht="15" x14ac:dyDescent="0.25">
      <c r="A2781">
        <v>191701</v>
      </c>
      <c r="B2781" t="str">
        <f t="shared" si="86"/>
        <v>SEVROLL 02935-Y angle bracket K2 Decor 2.35m brushed olive</v>
      </c>
      <c r="C2781" s="185">
        <f t="shared" si="87"/>
        <v>6.0279999999999996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2696.62887</v>
      </c>
      <c r="L2781" s="459" t="s">
        <v>538</v>
      </c>
      <c r="O2781">
        <v>6.0279999999999996</v>
      </c>
      <c r="P2781" t="s">
        <v>8935</v>
      </c>
    </row>
    <row r="2782" spans="1:16" ht="15" x14ac:dyDescent="0.25">
      <c r="A2782">
        <v>191702</v>
      </c>
      <c r="B2782" t="str">
        <f t="shared" si="86"/>
        <v>SEVROLL 02936-Y angle K2 Decor 3m brushed olive</v>
      </c>
      <c r="C2782" s="185">
        <f t="shared" si="87"/>
        <v>7.968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3443.3875499999999</v>
      </c>
      <c r="L2782" s="459" t="s">
        <v>538</v>
      </c>
      <c r="O2782">
        <v>7.968</v>
      </c>
      <c r="P2782" t="s">
        <v>9002</v>
      </c>
    </row>
    <row r="2783" spans="1:16" ht="15" x14ac:dyDescent="0.25">
      <c r="A2783">
        <v>191704</v>
      </c>
      <c r="B2783" t="str">
        <f t="shared" si="86"/>
        <v>SEVROLL 02937-Y connecting rail H18 3m brushed olive</v>
      </c>
      <c r="C2783" s="185">
        <f t="shared" si="87"/>
        <v>17.225999999999999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7716.5070900000001</v>
      </c>
      <c r="L2783" s="459" t="s">
        <v>538</v>
      </c>
      <c r="O2783">
        <v>17.225999999999999</v>
      </c>
      <c r="P2783" t="s">
        <v>9492</v>
      </c>
    </row>
    <row r="2784" spans="1:16" ht="15" x14ac:dyDescent="0.25">
      <c r="A2784">
        <v>196709</v>
      </c>
      <c r="B2784" t="str">
        <f t="shared" si="86"/>
        <v>Sevroll Lux III handle profile 2,7m olive</v>
      </c>
      <c r="C2784" s="185">
        <f t="shared" si="87"/>
        <v>0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>
        <v>0</v>
      </c>
      <c r="I2784" s="460">
        <v>0</v>
      </c>
      <c r="J2784" s="460">
        <v>0</v>
      </c>
      <c r="K2784" s="460">
        <v>0</v>
      </c>
      <c r="L2784" s="459" t="s">
        <v>540</v>
      </c>
      <c r="O2784">
        <v>0</v>
      </c>
      <c r="P2784" t="s">
        <v>9217</v>
      </c>
    </row>
    <row r="2785" spans="1:16" ht="15" x14ac:dyDescent="0.25">
      <c r="A2785">
        <v>196711</v>
      </c>
      <c r="B2785" t="str">
        <f t="shared" si="86"/>
        <v>Sevroll 85515 Lux III handle profile, 2.7 m, silver</v>
      </c>
      <c r="C2785" s="185">
        <f t="shared" si="87"/>
        <v>22.021999999999998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9863.4386500000001</v>
      </c>
      <c r="L2785" s="459" t="s">
        <v>538</v>
      </c>
      <c r="O2785">
        <v>22.021999999999998</v>
      </c>
      <c r="P2785" t="s">
        <v>9196</v>
      </c>
    </row>
    <row r="2786" spans="1:16" ht="15" x14ac:dyDescent="0.25">
      <c r="A2786">
        <v>196947</v>
      </c>
      <c r="B2786" t="str">
        <f t="shared" si="86"/>
        <v>SEVROLL 20021-SV plug-in stop brush 4.8x6mm gray</v>
      </c>
      <c r="C2786" s="185">
        <f t="shared" si="87"/>
        <v>0.13200000000000001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54.124229999999997</v>
      </c>
      <c r="L2786" s="459" t="s">
        <v>538</v>
      </c>
      <c r="O2786">
        <v>0.13200000000000001</v>
      </c>
      <c r="P2786" t="s">
        <v>9335</v>
      </c>
    </row>
    <row r="2787" spans="1:16" ht="15" x14ac:dyDescent="0.25">
      <c r="A2787">
        <v>197377</v>
      </c>
      <c r="B2787" t="e">
        <f t="shared" si="86"/>
        <v>#N/A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5" x14ac:dyDescent="0.25">
      <c r="A2788">
        <v>197744</v>
      </c>
      <c r="B2788" t="str">
        <f t="shared" si="86"/>
        <v>SEVROLL 03146 Optima 18 mounting bar 2.4m silver</v>
      </c>
      <c r="C2788" s="185">
        <f t="shared" si="87"/>
        <v>12.1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5424.3725800000002</v>
      </c>
      <c r="L2788" s="459" t="s">
        <v>539</v>
      </c>
      <c r="O2788">
        <v>12.1</v>
      </c>
      <c r="P2788" t="s">
        <v>9080</v>
      </c>
    </row>
    <row r="2789" spans="1:16" ht="15" x14ac:dyDescent="0.25">
      <c r="A2789">
        <v>197745</v>
      </c>
      <c r="B2789" t="str">
        <f t="shared" si="86"/>
        <v>SEVROLL 20194 Optima lower line 2m raw</v>
      </c>
      <c r="C2789" s="185">
        <f t="shared" si="87"/>
        <v>7.4139999999999997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3318.9278399999998</v>
      </c>
      <c r="L2789" s="459" t="s">
        <v>539</v>
      </c>
      <c r="O2789">
        <v>7.4139999999999997</v>
      </c>
      <c r="P2789" t="s">
        <v>8977</v>
      </c>
    </row>
    <row r="2790" spans="1:16" ht="15" x14ac:dyDescent="0.25">
      <c r="A2790">
        <v>197746</v>
      </c>
      <c r="B2790" t="str">
        <f t="shared" si="86"/>
        <v>SEVROLL 20214 Optima lower line 2.4m raw</v>
      </c>
      <c r="C2790" s="185">
        <f t="shared" si="87"/>
        <v>8.8879999999999999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>
        <v>277.91921000000002</v>
      </c>
      <c r="I2790" s="460">
        <v>9.99268</v>
      </c>
      <c r="J2790" s="460">
        <v>34.362279999999998</v>
      </c>
      <c r="K2790" s="460">
        <v>3982.71326</v>
      </c>
      <c r="L2790" s="459" t="s">
        <v>539</v>
      </c>
      <c r="O2790">
        <v>8.8879999999999999</v>
      </c>
      <c r="P2790" t="s">
        <v>9016</v>
      </c>
    </row>
    <row r="2791" spans="1:16" ht="15" x14ac:dyDescent="0.25">
      <c r="A2791">
        <v>197747</v>
      </c>
      <c r="B2791" t="str">
        <f t="shared" si="86"/>
        <v>SEVROLL 03064 Optima upper line 2m silver</v>
      </c>
      <c r="C2791" s="185">
        <f t="shared" si="87"/>
        <v>23.012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9790.83698</v>
      </c>
      <c r="L2791" s="459" t="s">
        <v>539</v>
      </c>
      <c r="O2791">
        <v>23.012</v>
      </c>
      <c r="P2791" t="s">
        <v>9211</v>
      </c>
    </row>
    <row r="2792" spans="1:16" ht="15" x14ac:dyDescent="0.25">
      <c r="A2792">
        <v>197748</v>
      </c>
      <c r="B2792" t="str">
        <f t="shared" si="86"/>
        <v>SEVROLL 03182 Optima overhead line 2.4m silver</v>
      </c>
      <c r="C2792" s="185">
        <f t="shared" si="87"/>
        <v>27.61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11740.70717</v>
      </c>
      <c r="L2792" s="459" t="s">
        <v>539</v>
      </c>
      <c r="O2792">
        <v>27.61</v>
      </c>
      <c r="P2792" t="s">
        <v>9242</v>
      </c>
    </row>
    <row r="2793" spans="1:16" ht="15" x14ac:dyDescent="0.25">
      <c r="A2793">
        <v>197749</v>
      </c>
      <c r="B2793" t="str">
        <f t="shared" si="86"/>
        <v>SEVROLL 10192-SV Optima II fittings kit (two doors)</v>
      </c>
      <c r="C2793" s="185">
        <f t="shared" si="87"/>
        <v>24.925999999999998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10599.82573</v>
      </c>
      <c r="L2793" s="459" t="s">
        <v>539</v>
      </c>
      <c r="O2793">
        <v>24.925999999999998</v>
      </c>
      <c r="P2793" t="s">
        <v>9252</v>
      </c>
    </row>
    <row r="2794" spans="1:16" ht="15" x14ac:dyDescent="0.25">
      <c r="A2794">
        <v>197753</v>
      </c>
      <c r="B2794" t="str">
        <f t="shared" si="86"/>
        <v>SEVROLL 02581 Hide N bottom line 3m silver</v>
      </c>
      <c r="C2794" s="185">
        <f t="shared" si="87"/>
        <v>11.88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4928.0032300000003</v>
      </c>
      <c r="L2794" s="459" t="s">
        <v>538</v>
      </c>
      <c r="O2794">
        <v>11.88</v>
      </c>
      <c r="P2794" t="s">
        <v>9066</v>
      </c>
    </row>
    <row r="2795" spans="1:16" ht="15" x14ac:dyDescent="0.25">
      <c r="A2795">
        <v>197755</v>
      </c>
      <c r="B2795" t="str">
        <f t="shared" si="86"/>
        <v>SEVROLL 02578 Hide N lower line 3m olive</v>
      </c>
      <c r="C2795" s="185">
        <f t="shared" si="87"/>
        <v>12.694000000000001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5774.5312299999996</v>
      </c>
      <c r="L2795" s="459" t="s">
        <v>539</v>
      </c>
      <c r="O2795">
        <v>12.694000000000001</v>
      </c>
      <c r="P2795" t="s">
        <v>9077</v>
      </c>
    </row>
    <row r="2796" spans="1:16" ht="15" x14ac:dyDescent="0.25">
      <c r="A2796">
        <v>203925</v>
      </c>
      <c r="B2796" t="e">
        <f t="shared" si="86"/>
        <v>#N/A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5" x14ac:dyDescent="0.25">
      <c r="A2797">
        <v>203926</v>
      </c>
      <c r="B2797" t="e">
        <f t="shared" si="86"/>
        <v>#N/A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5" x14ac:dyDescent="0.25">
      <c r="A2798">
        <v>203927</v>
      </c>
      <c r="B2798" t="e">
        <f t="shared" si="86"/>
        <v>#N/A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5" x14ac:dyDescent="0.25">
      <c r="A2799">
        <v>203928</v>
      </c>
      <c r="B2799" t="e">
        <f t="shared" si="86"/>
        <v>#N/A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5" x14ac:dyDescent="0.25">
      <c r="A2800">
        <v>203930</v>
      </c>
      <c r="B2800" t="e">
        <f t="shared" si="86"/>
        <v>#N/A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5" x14ac:dyDescent="0.25">
      <c r="A2801">
        <v>203931</v>
      </c>
      <c r="B2801" t="e">
        <f t="shared" si="86"/>
        <v>#N/A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5" x14ac:dyDescent="0.25">
      <c r="A2802">
        <v>205074</v>
      </c>
      <c r="B2802" t="str">
        <f t="shared" si="86"/>
        <v>SEVROLL 04378 Fox II grab rail 2.7m dark olive brushed</v>
      </c>
      <c r="C2802" s="185">
        <f t="shared" si="87"/>
        <v>23.122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10029.385200000001</v>
      </c>
      <c r="L2802" s="459" t="s">
        <v>539</v>
      </c>
      <c r="O2802">
        <v>23.122</v>
      </c>
      <c r="P2802" t="s">
        <v>9201</v>
      </c>
    </row>
    <row r="2803" spans="1:16" ht="15" x14ac:dyDescent="0.25">
      <c r="A2803">
        <v>205077</v>
      </c>
      <c r="B2803" t="str">
        <f t="shared" si="86"/>
        <v>SEVROLL 04375 Fox II handle profile, 2.7m,  brushed black</v>
      </c>
      <c r="C2803" s="185">
        <f t="shared" si="87"/>
        <v>23.122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10029.385200000001</v>
      </c>
      <c r="L2803" s="459" t="s">
        <v>538</v>
      </c>
      <c r="O2803">
        <v>23.122</v>
      </c>
      <c r="P2803" t="s">
        <v>9372</v>
      </c>
    </row>
    <row r="2804" spans="1:16" ht="15" x14ac:dyDescent="0.25">
      <c r="A2804">
        <v>205078</v>
      </c>
      <c r="B2804" t="str">
        <f t="shared" si="86"/>
        <v>SEVROLL 04344 Elegant II bottom line 2.35m brushed dark olive</v>
      </c>
      <c r="C2804" s="185">
        <f t="shared" si="87"/>
        <v>19.14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8556.6110499999995</v>
      </c>
      <c r="L2804" s="459" t="s">
        <v>539</v>
      </c>
      <c r="O2804">
        <v>19.14</v>
      </c>
      <c r="P2804" t="s">
        <v>9348</v>
      </c>
    </row>
    <row r="2805" spans="1:16" ht="15" x14ac:dyDescent="0.25">
      <c r="A2805">
        <v>205079</v>
      </c>
      <c r="B2805" t="str">
        <f t="shared" si="86"/>
        <v>SEVROLL 04339 Elegant II bottom guide 2.35m black brushed</v>
      </c>
      <c r="C2805" s="185">
        <f t="shared" si="87"/>
        <v>19.14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8556.6110499999995</v>
      </c>
      <c r="L2805" s="459" t="s">
        <v>538</v>
      </c>
      <c r="O2805">
        <v>19.14</v>
      </c>
      <c r="P2805" t="s">
        <v>9346</v>
      </c>
    </row>
    <row r="2806" spans="1:16" ht="15" x14ac:dyDescent="0.25">
      <c r="A2806">
        <v>205087</v>
      </c>
      <c r="B2806" t="str">
        <f t="shared" si="86"/>
        <v>SEVROLL 04346 Elegant II bottom line 4.05m dark olive brushed</v>
      </c>
      <c r="C2806" s="185">
        <f t="shared" si="87"/>
        <v>32.933999999999997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14748.48552</v>
      </c>
      <c r="L2806" s="459" t="s">
        <v>539</v>
      </c>
      <c r="O2806">
        <v>32.933999999999997</v>
      </c>
      <c r="P2806" t="s">
        <v>9359</v>
      </c>
    </row>
    <row r="2807" spans="1:16" ht="15" x14ac:dyDescent="0.25">
      <c r="A2807">
        <v>205088</v>
      </c>
      <c r="B2807" t="str">
        <f t="shared" si="86"/>
        <v>SEVROLL 04341 Elegant II bottom line 4.05m black brushed</v>
      </c>
      <c r="C2807" s="185">
        <f t="shared" si="87"/>
        <v>32.933999999999997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14748.48552</v>
      </c>
      <c r="L2807" s="459" t="s">
        <v>538</v>
      </c>
      <c r="O2807">
        <v>32.933999999999997</v>
      </c>
      <c r="P2807" t="s">
        <v>9357</v>
      </c>
    </row>
    <row r="2808" spans="1:16" ht="15" x14ac:dyDescent="0.25">
      <c r="A2808">
        <v>205089</v>
      </c>
      <c r="B2808" t="str">
        <f t="shared" si="86"/>
        <v>SEVROLL 04343 Elegant II bottom line 1.7m olive dark brushed</v>
      </c>
      <c r="C2808" s="185">
        <f t="shared" si="87"/>
        <v>13.816000000000001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6191.8748900000001</v>
      </c>
      <c r="L2808" s="459" t="s">
        <v>539</v>
      </c>
      <c r="O2808">
        <v>13.816000000000001</v>
      </c>
      <c r="P2808" t="s">
        <v>9342</v>
      </c>
    </row>
    <row r="2809" spans="1:16" ht="15" x14ac:dyDescent="0.25">
      <c r="A2809">
        <v>205090</v>
      </c>
      <c r="B2809" t="str">
        <f t="shared" si="86"/>
        <v>SEVROLL 04338 Elegant II bottom guide 1.7m black brushed</v>
      </c>
      <c r="C2809" s="185">
        <f t="shared" si="87"/>
        <v>13.816000000000001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6191.8748900000001</v>
      </c>
      <c r="L2809" s="459" t="s">
        <v>538</v>
      </c>
      <c r="O2809">
        <v>13.816000000000001</v>
      </c>
      <c r="P2809" t="s">
        <v>9339</v>
      </c>
    </row>
    <row r="2810" spans="1:16" ht="15" x14ac:dyDescent="0.25">
      <c r="A2810">
        <v>205098</v>
      </c>
      <c r="B2810" t="str">
        <f t="shared" si="86"/>
        <v>SEVROLL 04345 Elegant II bottom line 3m olive dark brushed</v>
      </c>
      <c r="C2810" s="185">
        <f t="shared" si="87"/>
        <v>24.42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10921.346809999999</v>
      </c>
      <c r="L2810" s="459" t="s">
        <v>539</v>
      </c>
      <c r="O2810">
        <v>24.42</v>
      </c>
      <c r="P2810" t="s">
        <v>9354</v>
      </c>
    </row>
    <row r="2811" spans="1:16" ht="15" x14ac:dyDescent="0.25">
      <c r="A2811">
        <v>205103</v>
      </c>
      <c r="B2811" t="str">
        <f t="shared" si="86"/>
        <v>SEVROLL 03100 upper guide rail 1.7 m olive dark brushed</v>
      </c>
      <c r="C2811" s="185">
        <f t="shared" si="87"/>
        <v>11.682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5227.3111900000004</v>
      </c>
      <c r="L2811" s="459" t="s">
        <v>539</v>
      </c>
      <c r="O2811">
        <v>11.682</v>
      </c>
      <c r="P2811" t="s">
        <v>9399</v>
      </c>
    </row>
    <row r="2812" spans="1:16" ht="15" x14ac:dyDescent="0.25">
      <c r="A2812">
        <v>205105</v>
      </c>
      <c r="B2812" t="str">
        <f t="shared" si="86"/>
        <v>SEVROLL 03097 upper guide rail 1.7m black brushed</v>
      </c>
      <c r="C2812" s="185">
        <f t="shared" si="87"/>
        <v>11.682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5227.3111900000004</v>
      </c>
      <c r="L2812" s="459" t="s">
        <v>538</v>
      </c>
      <c r="O2812">
        <v>11.682</v>
      </c>
      <c r="P2812" t="s">
        <v>9396</v>
      </c>
    </row>
    <row r="2813" spans="1:16" ht="15" x14ac:dyDescent="0.25">
      <c r="A2813">
        <v>205156</v>
      </c>
      <c r="B2813" t="str">
        <f t="shared" si="86"/>
        <v>SEVROLL 03101 upper guide rail 2.35 m olive dark brushed</v>
      </c>
      <c r="C2813" s="185">
        <f t="shared" si="87"/>
        <v>16.192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7249.78305</v>
      </c>
      <c r="L2813" s="459" t="s">
        <v>539</v>
      </c>
      <c r="O2813">
        <v>16.192</v>
      </c>
      <c r="P2813" t="s">
        <v>9405</v>
      </c>
    </row>
    <row r="2814" spans="1:16" ht="15" x14ac:dyDescent="0.25">
      <c r="A2814">
        <v>205157</v>
      </c>
      <c r="B2814" t="str">
        <f t="shared" si="86"/>
        <v>SEVROLL 03098 upper guide rail 2.35m black brushed</v>
      </c>
      <c r="C2814" s="185">
        <f t="shared" si="87"/>
        <v>16.192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7249.78305</v>
      </c>
      <c r="L2814" s="459" t="s">
        <v>538</v>
      </c>
      <c r="O2814">
        <v>16.192</v>
      </c>
      <c r="P2814" t="s">
        <v>9402</v>
      </c>
    </row>
    <row r="2815" spans="1:16" ht="15" x14ac:dyDescent="0.25">
      <c r="A2815">
        <v>205158</v>
      </c>
      <c r="B2815" t="str">
        <f t="shared" si="86"/>
        <v>SEVROLL 03102 upper guide rail 3m olive dark brushed</v>
      </c>
      <c r="C2815" s="185">
        <f t="shared" si="87"/>
        <v>20.635999999999999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9241.13969</v>
      </c>
      <c r="L2815" s="459" t="s">
        <v>539</v>
      </c>
      <c r="O2815">
        <v>20.635999999999999</v>
      </c>
      <c r="P2815" t="s">
        <v>9412</v>
      </c>
    </row>
    <row r="2816" spans="1:16" ht="15" x14ac:dyDescent="0.25">
      <c r="A2816">
        <v>205159</v>
      </c>
      <c r="B2816" t="str">
        <f t="shared" si="86"/>
        <v>SEVROLL 03099 upper guide rail 3m black brushed</v>
      </c>
      <c r="C2816" s="185">
        <f t="shared" si="87"/>
        <v>20.635999999999999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9241.13969</v>
      </c>
      <c r="L2816" s="459" t="s">
        <v>538</v>
      </c>
      <c r="O2816">
        <v>20.635999999999999</v>
      </c>
      <c r="P2816" t="s">
        <v>9409</v>
      </c>
    </row>
    <row r="2817" spans="1:16" ht="15" x14ac:dyDescent="0.25">
      <c r="A2817">
        <v>205160</v>
      </c>
      <c r="B2817" t="str">
        <f t="shared" si="86"/>
        <v>SEVROLL 03104 connecting rail H10 3m olive dark brushed</v>
      </c>
      <c r="C2817" s="185">
        <f t="shared" si="87"/>
        <v>19.25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>
        <v>601.43457000000001</v>
      </c>
      <c r="I2817" s="460">
        <v>21.624780000000001</v>
      </c>
      <c r="J2817" s="460">
        <v>74.362139999999997</v>
      </c>
      <c r="K2817" s="460">
        <v>8618.8407000000007</v>
      </c>
      <c r="L2817" s="459" t="s">
        <v>539</v>
      </c>
      <c r="O2817">
        <v>19.25</v>
      </c>
      <c r="P2817" t="s">
        <v>9156</v>
      </c>
    </row>
    <row r="2818" spans="1:16" ht="15" x14ac:dyDescent="0.25">
      <c r="A2818">
        <v>205161</v>
      </c>
      <c r="B2818" t="str">
        <f t="shared" si="86"/>
        <v>SEVROLL 03103 connecting rail H10 3m black brushed</v>
      </c>
      <c r="C2818" s="185">
        <f t="shared" si="87"/>
        <v>19.25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8618.8407000000007</v>
      </c>
      <c r="L2818" s="459" t="s">
        <v>538</v>
      </c>
      <c r="O2818">
        <v>19.25</v>
      </c>
      <c r="P2818" t="s">
        <v>9169</v>
      </c>
    </row>
    <row r="2819" spans="1:16" ht="15" x14ac:dyDescent="0.25">
      <c r="A2819">
        <v>205162</v>
      </c>
      <c r="B2819" t="str">
        <f t="shared" si="86"/>
        <v>SEVROLL 03119 Gemini overhead line 1.7m olive dark brushed</v>
      </c>
      <c r="C2819" s="185">
        <f t="shared" si="87"/>
        <v>22.594000000000001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9697.4924900000005</v>
      </c>
      <c r="L2819" s="459" t="s">
        <v>539</v>
      </c>
      <c r="O2819">
        <v>22.594000000000001</v>
      </c>
      <c r="P2819" t="s">
        <v>9377</v>
      </c>
    </row>
    <row r="2820" spans="1:16" ht="15" x14ac:dyDescent="0.25">
      <c r="A2820">
        <v>205163</v>
      </c>
      <c r="B2820" t="str">
        <f t="shared" ref="B2820:B2883" si="88">IF($A$2=1,D2820,IF($A$2=2,F2820,IF($A$2=3,G2820,IF($A$2=4,E2820,IF($A$2&gt;4,P2820,"zadat jazyk")))))</f>
        <v>SEVROLL 03115 Gemini overhead line 1.7m black brushed</v>
      </c>
      <c r="C2820" s="185">
        <f t="shared" ref="C2820:C2883" si="89">IF($A$2=1,H2820,IF($A$2=2,I2820,IF($A$2=3,J2820,IF($A$2=4,K2820,IF($A$2&gt;4,O2820,"zadat jazyk")))))</f>
        <v>22.594000000000001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9697.4924900000005</v>
      </c>
      <c r="L2820" s="459" t="s">
        <v>538</v>
      </c>
      <c r="O2820">
        <v>22.594000000000001</v>
      </c>
      <c r="P2820" t="s">
        <v>9375</v>
      </c>
    </row>
    <row r="2821" spans="1:16" ht="15" x14ac:dyDescent="0.25">
      <c r="A2821">
        <v>205164</v>
      </c>
      <c r="B2821" t="str">
        <f t="shared" si="88"/>
        <v>SEVROLL 03120 Gemini overhead line 2.35m olive dark brushed</v>
      </c>
      <c r="C2821" s="185">
        <f t="shared" si="89"/>
        <v>31.306000000000001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13400.17109</v>
      </c>
      <c r="L2821" s="459" t="s">
        <v>539</v>
      </c>
      <c r="O2821">
        <v>31.306000000000001</v>
      </c>
      <c r="P2821" t="s">
        <v>9381</v>
      </c>
    </row>
    <row r="2822" spans="1:16" ht="15" x14ac:dyDescent="0.25">
      <c r="A2822">
        <v>205165</v>
      </c>
      <c r="B2822" t="str">
        <f t="shared" si="88"/>
        <v>SEVROLL 03116 Gemini overhead line 2.35m black brushed</v>
      </c>
      <c r="C2822" s="185">
        <f t="shared" si="89"/>
        <v>31.306000000000001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13400.17109</v>
      </c>
      <c r="L2822" s="459" t="s">
        <v>538</v>
      </c>
      <c r="O2822">
        <v>31.306000000000001</v>
      </c>
      <c r="P2822" t="s">
        <v>9379</v>
      </c>
    </row>
    <row r="2823" spans="1:16" ht="15" x14ac:dyDescent="0.25">
      <c r="A2823">
        <v>205166</v>
      </c>
      <c r="B2823" t="str">
        <f t="shared" si="88"/>
        <v>SEVROLL 03121 Gemini overhead line 3m olive dark brushed</v>
      </c>
      <c r="C2823" s="185">
        <f t="shared" si="89"/>
        <v>39.951999999999998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17102.8501</v>
      </c>
      <c r="L2823" s="459" t="s">
        <v>539</v>
      </c>
      <c r="O2823">
        <v>39.951999999999998</v>
      </c>
      <c r="P2823" t="s">
        <v>9385</v>
      </c>
    </row>
    <row r="2824" spans="1:16" ht="15" x14ac:dyDescent="0.25">
      <c r="A2824">
        <v>205167</v>
      </c>
      <c r="B2824" t="str">
        <f t="shared" si="88"/>
        <v>SEVROLL 03117 Gemini overhead line 3m black brushed</v>
      </c>
      <c r="C2824" s="185">
        <f t="shared" si="89"/>
        <v>39.951999999999998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17102.8501</v>
      </c>
      <c r="L2824" s="459" t="s">
        <v>538</v>
      </c>
      <c r="O2824">
        <v>39.951999999999998</v>
      </c>
      <c r="P2824" t="s">
        <v>9383</v>
      </c>
    </row>
    <row r="2825" spans="1:16" ht="15" x14ac:dyDescent="0.25">
      <c r="A2825">
        <v>205168</v>
      </c>
      <c r="B2825" t="str">
        <f t="shared" si="88"/>
        <v>SEVROLL 03122 Gemini overhead line 4.05m olive dark brushed</v>
      </c>
      <c r="C2825" s="185">
        <f t="shared" si="89"/>
        <v>53.944000000000003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23087.291969999998</v>
      </c>
      <c r="L2825" s="459" t="s">
        <v>539</v>
      </c>
      <c r="O2825">
        <v>53.944000000000003</v>
      </c>
      <c r="P2825" t="s">
        <v>9389</v>
      </c>
    </row>
    <row r="2826" spans="1:16" ht="15" x14ac:dyDescent="0.25">
      <c r="A2826">
        <v>205169</v>
      </c>
      <c r="B2826" t="str">
        <f t="shared" si="88"/>
        <v>SEVROLL 03118 Gemini overhead line 4.05m black brushed</v>
      </c>
      <c r="C2826" s="185">
        <f t="shared" si="89"/>
        <v>53.944000000000003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23087.291969999998</v>
      </c>
      <c r="L2826" s="459" t="s">
        <v>538</v>
      </c>
      <c r="O2826">
        <v>53.944000000000003</v>
      </c>
      <c r="P2826" t="s">
        <v>9387</v>
      </c>
    </row>
    <row r="2827" spans="1:16" ht="15" x14ac:dyDescent="0.25">
      <c r="A2827">
        <v>205170</v>
      </c>
      <c r="B2827" t="str">
        <f t="shared" si="88"/>
        <v>SEVROLL 03094 Gemini 10 bottom cover bar 1.7m 10mm olive dark brushed</v>
      </c>
      <c r="C2827" s="185">
        <f t="shared" si="89"/>
        <v>18.832000000000001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8878.1321399999997</v>
      </c>
      <c r="L2827" s="459" t="s">
        <v>539</v>
      </c>
      <c r="O2827">
        <v>18.832000000000001</v>
      </c>
      <c r="P2827" t="s">
        <v>9164</v>
      </c>
    </row>
    <row r="2828" spans="1:16" ht="15" x14ac:dyDescent="0.25">
      <c r="A2828">
        <v>205171</v>
      </c>
      <c r="B2828" t="str">
        <f t="shared" si="88"/>
        <v>SEVROLL 03091 Gemini 10 bottom cover bar 1.7m 10mm black brushed</v>
      </c>
      <c r="C2828" s="185">
        <f t="shared" si="89"/>
        <v>18.832000000000001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8878.1321399999997</v>
      </c>
      <c r="L2828" s="459" t="s">
        <v>538</v>
      </c>
      <c r="O2828">
        <v>18.832000000000001</v>
      </c>
      <c r="P2828" t="s">
        <v>9459</v>
      </c>
    </row>
    <row r="2829" spans="1:16" ht="15" x14ac:dyDescent="0.25">
      <c r="A2829">
        <v>205172</v>
      </c>
      <c r="B2829" t="str">
        <f t="shared" si="88"/>
        <v>SEVROLL 03095 Gemini 10 bottom cover bar 2.35m olive dark brushed</v>
      </c>
      <c r="C2829" s="185">
        <f t="shared" si="89"/>
        <v>26.07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12290.40488</v>
      </c>
      <c r="L2829" s="459" t="s">
        <v>539</v>
      </c>
      <c r="O2829">
        <v>26.07</v>
      </c>
      <c r="P2829" t="s">
        <v>9487</v>
      </c>
    </row>
    <row r="2830" spans="1:16" ht="15" x14ac:dyDescent="0.25">
      <c r="A2830">
        <v>205173</v>
      </c>
      <c r="B2830" t="str">
        <f t="shared" si="88"/>
        <v>SEVROLL 03092 Gemini 10 bottom cover bar 2.35m 10mm black brushed</v>
      </c>
      <c r="C2830" s="185">
        <f t="shared" si="89"/>
        <v>26.07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12290.40488</v>
      </c>
      <c r="L2830" s="459" t="s">
        <v>538</v>
      </c>
      <c r="O2830">
        <v>26.07</v>
      </c>
      <c r="P2830" t="s">
        <v>9468</v>
      </c>
    </row>
    <row r="2831" spans="1:16" ht="15" x14ac:dyDescent="0.25">
      <c r="A2831">
        <v>205174</v>
      </c>
      <c r="B2831" t="str">
        <f t="shared" si="88"/>
        <v>SEVROLL 03096 Gemini 10 bottom cover bar 3m 10mm olive dark brushed</v>
      </c>
      <c r="C2831" s="185">
        <f t="shared" si="89"/>
        <v>33.308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15702.6772</v>
      </c>
      <c r="L2831" s="459" t="s">
        <v>539</v>
      </c>
      <c r="O2831">
        <v>33.308</v>
      </c>
      <c r="P2831" t="s">
        <v>9266</v>
      </c>
    </row>
    <row r="2832" spans="1:16" ht="15" x14ac:dyDescent="0.25">
      <c r="A2832">
        <v>205175</v>
      </c>
      <c r="B2832" t="str">
        <f t="shared" si="88"/>
        <v>SEVROLL 03093 Gemini 10 bottom cover bar 3m 10mm black brushed</v>
      </c>
      <c r="C2832" s="185">
        <f t="shared" si="89"/>
        <v>33.308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15702.6772</v>
      </c>
      <c r="L2832" s="459" t="s">
        <v>538</v>
      </c>
      <c r="O2832">
        <v>33.308</v>
      </c>
      <c r="P2832" t="s">
        <v>9470</v>
      </c>
    </row>
    <row r="2833" spans="1:16" ht="15" x14ac:dyDescent="0.25">
      <c r="A2833">
        <v>205186</v>
      </c>
      <c r="B2833" t="str">
        <f t="shared" si="88"/>
        <v>SEVROLL 04340 Elegant II bottom line 3m black brushed</v>
      </c>
      <c r="C2833" s="185">
        <f t="shared" si="89"/>
        <v>24.42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10921.346809999999</v>
      </c>
      <c r="L2833" s="459" t="s">
        <v>538</v>
      </c>
      <c r="O2833">
        <v>24.42</v>
      </c>
      <c r="P2833" t="s">
        <v>9352</v>
      </c>
    </row>
    <row r="2834" spans="1:16" ht="15" x14ac:dyDescent="0.25">
      <c r="A2834">
        <v>211069</v>
      </c>
      <c r="B2834" t="str">
        <f t="shared" si="88"/>
        <v>SEVROLL 01969 Exclusive top line 1.2m olive</v>
      </c>
      <c r="C2834" s="185">
        <f t="shared" si="89"/>
        <v>13.353999999999999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>
        <v>418.77152000000001</v>
      </c>
      <c r="I2834" s="460">
        <v>15.795719999999999</v>
      </c>
      <c r="J2834" s="460">
        <v>53.890560000000001</v>
      </c>
      <c r="K2834" s="460">
        <v>6117.1738100000002</v>
      </c>
      <c r="L2834" s="459" t="s">
        <v>539</v>
      </c>
      <c r="O2834">
        <v>13.353999999999999</v>
      </c>
      <c r="P2834" t="s">
        <v>9086</v>
      </c>
    </row>
    <row r="2835" spans="1:16" ht="15" x14ac:dyDescent="0.25">
      <c r="A2835">
        <v>212542</v>
      </c>
      <c r="B2835" t="str">
        <f t="shared" si="88"/>
        <v>SEVROLL 03210 Star mounting bar 2.7m silver</v>
      </c>
      <c r="C2835" s="185">
        <f t="shared" si="89"/>
        <v>25.85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>
        <v>737.49919</v>
      </c>
      <c r="I2835" s="460">
        <v>26.52224</v>
      </c>
      <c r="J2835" s="460">
        <v>96.298199999999994</v>
      </c>
      <c r="K2835" s="460">
        <v>10568.71089</v>
      </c>
      <c r="L2835" s="459" t="s">
        <v>539</v>
      </c>
      <c r="O2835">
        <v>25.85</v>
      </c>
      <c r="P2835" t="s">
        <v>9229</v>
      </c>
    </row>
    <row r="2836" spans="1:16" ht="15" x14ac:dyDescent="0.25">
      <c r="A2836">
        <v>212543</v>
      </c>
      <c r="B2836" t="str">
        <f t="shared" si="88"/>
        <v>SEVROLL 03209 Star grab rail 2.7m olive</v>
      </c>
      <c r="C2836" s="185">
        <f t="shared" si="89"/>
        <v>28.027999999999999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>
        <v>922.05492000000004</v>
      </c>
      <c r="I2836" s="460">
        <v>33.152790000000003</v>
      </c>
      <c r="J2836" s="460">
        <v>114.00405000000001</v>
      </c>
      <c r="K2836" s="460">
        <v>13213.481320000001</v>
      </c>
      <c r="L2836" s="459" t="s">
        <v>539</v>
      </c>
      <c r="O2836">
        <v>28.027999999999999</v>
      </c>
      <c r="P2836" t="s">
        <v>9248</v>
      </c>
    </row>
    <row r="2837" spans="1:16" ht="15" x14ac:dyDescent="0.25">
      <c r="A2837">
        <v>212607</v>
      </c>
      <c r="B2837" t="str">
        <f t="shared" si="88"/>
        <v>SEVROLL 20098-SV glass seal 10/6.4mm</v>
      </c>
      <c r="C2837" s="185">
        <f t="shared" si="89"/>
        <v>0.72599999999999998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330.63301999999999</v>
      </c>
      <c r="L2837" s="459" t="s">
        <v>538</v>
      </c>
      <c r="O2837">
        <v>0.72599999999999998</v>
      </c>
      <c r="P2837" t="s">
        <v>8842</v>
      </c>
    </row>
    <row r="2838" spans="1:16" ht="15" x14ac:dyDescent="0.25">
      <c r="A2838">
        <v>212613</v>
      </c>
      <c r="B2838" t="str">
        <f t="shared" si="88"/>
        <v>SEVROLL 20208 end cap for Hide N bar, silver</v>
      </c>
      <c r="C2838" s="185">
        <f t="shared" si="89"/>
        <v>4.7960000000000003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2146.9315799999999</v>
      </c>
      <c r="L2838" s="459" t="s">
        <v>538</v>
      </c>
      <c r="O2838">
        <v>4.7960000000000003</v>
      </c>
      <c r="P2838" t="s">
        <v>8922</v>
      </c>
    </row>
    <row r="2839" spans="1:16" ht="15" x14ac:dyDescent="0.25">
      <c r="A2839">
        <v>212616</v>
      </c>
      <c r="B2839" t="str">
        <f t="shared" si="88"/>
        <v>SEVROLL 20212 brake for Hide N and M bar</v>
      </c>
      <c r="C2839" s="185">
        <f t="shared" si="89"/>
        <v>2.3980000000000001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1078.6514</v>
      </c>
      <c r="L2839" s="459" t="s">
        <v>538</v>
      </c>
      <c r="O2839">
        <v>2.3980000000000001</v>
      </c>
      <c r="P2839" t="s">
        <v>8839</v>
      </c>
    </row>
    <row r="2840" spans="1:16" ht="15" x14ac:dyDescent="0.25">
      <c r="A2840">
        <v>212759</v>
      </c>
      <c r="B2840" t="str">
        <f t="shared" si="88"/>
        <v>SEVROLL 02550 Secret Line II frame rail 18mm 2.7m silver</v>
      </c>
      <c r="C2840" s="185">
        <f t="shared" si="89"/>
        <v>7.2380000000000004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3080.3800299999998</v>
      </c>
      <c r="L2840" s="459" t="s">
        <v>539</v>
      </c>
      <c r="O2840">
        <v>7.2380000000000004</v>
      </c>
      <c r="P2840" t="s">
        <v>8966</v>
      </c>
    </row>
    <row r="2841" spans="1:16" ht="15" x14ac:dyDescent="0.25">
      <c r="A2841">
        <v>212760</v>
      </c>
      <c r="B2841" t="str">
        <f t="shared" si="88"/>
        <v>SEVROLL 01598 Slim Line II frame rail 18mm 2.7m silver</v>
      </c>
      <c r="C2841" s="185">
        <f t="shared" si="89"/>
        <v>8.1839999999999993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3474.50279</v>
      </c>
      <c r="L2841" s="459" t="s">
        <v>539</v>
      </c>
      <c r="O2841">
        <v>8.1839999999999993</v>
      </c>
      <c r="P2841" t="s">
        <v>8988</v>
      </c>
    </row>
    <row r="2842" spans="1:16" ht="15" x14ac:dyDescent="0.25">
      <c r="A2842">
        <v>212761</v>
      </c>
      <c r="B2842" t="str">
        <f t="shared" si="88"/>
        <v>SEVROLL 214-517 Line upper line 2m raw aluminum</v>
      </c>
      <c r="C2842" s="185">
        <f t="shared" si="89"/>
        <v>66.043999999999997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>
        <v>1955.5670399999999</v>
      </c>
      <c r="I2842" s="460">
        <v>70.313069999999996</v>
      </c>
      <c r="J2842" s="460">
        <v>246.024</v>
      </c>
      <c r="K2842" s="460">
        <v>28024.196909999999</v>
      </c>
      <c r="L2842" s="459" t="s">
        <v>539</v>
      </c>
      <c r="O2842">
        <v>66.043999999999997</v>
      </c>
      <c r="P2842" t="s">
        <v>9308</v>
      </c>
    </row>
    <row r="2843" spans="1:16" ht="15" x14ac:dyDescent="0.25">
      <c r="A2843">
        <v>212762</v>
      </c>
      <c r="B2843" t="str">
        <f t="shared" si="88"/>
        <v>SEVROLL 214-523 Line lower line 2m raw aluminum</v>
      </c>
      <c r="C2843" s="185">
        <f t="shared" si="89"/>
        <v>16.763999999999999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>
        <v>496.49113</v>
      </c>
      <c r="I2843" s="460">
        <v>17.851500000000001</v>
      </c>
      <c r="J2843" s="460">
        <v>62.423999999999999</v>
      </c>
      <c r="K2843" s="460">
        <v>7114.9517299999998</v>
      </c>
      <c r="L2843" s="459" t="s">
        <v>539</v>
      </c>
      <c r="O2843">
        <v>16.763999999999999</v>
      </c>
      <c r="P2843" t="s">
        <v>9147</v>
      </c>
    </row>
    <row r="2844" spans="1:16" ht="15" x14ac:dyDescent="0.25">
      <c r="A2844">
        <v>212763</v>
      </c>
      <c r="B2844" t="str">
        <f t="shared" si="88"/>
        <v>SEVROLL 10082-SV Line fittings set for 2 wings left</v>
      </c>
      <c r="C2844" s="185">
        <f t="shared" si="89"/>
        <v>97.174000000000007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>
        <v>1590.7980700000001</v>
      </c>
      <c r="I2844" s="460">
        <v>57.197670000000002</v>
      </c>
      <c r="J2844" s="460">
        <v>368.93400000000003</v>
      </c>
      <c r="K2844" s="460">
        <v>22796.885719999998</v>
      </c>
      <c r="L2844" s="459" t="s">
        <v>539</v>
      </c>
      <c r="O2844">
        <v>97.174000000000007</v>
      </c>
      <c r="P2844" t="s">
        <v>9313</v>
      </c>
    </row>
    <row r="2845" spans="1:16" ht="15" x14ac:dyDescent="0.25">
      <c r="A2845">
        <v>212764</v>
      </c>
      <c r="B2845" t="str">
        <f t="shared" si="88"/>
        <v>SEVROLL 10081-SV Line fittings set for 2 wings right</v>
      </c>
      <c r="C2845" s="185">
        <f t="shared" si="89"/>
        <v>97.174000000000007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22796.885719999998</v>
      </c>
      <c r="L2845" s="459" t="s">
        <v>539</v>
      </c>
      <c r="O2845">
        <v>97.174000000000007</v>
      </c>
      <c r="P2845" t="s">
        <v>9314</v>
      </c>
    </row>
    <row r="2846" spans="1:16" ht="15" x14ac:dyDescent="0.25">
      <c r="A2846">
        <v>213167</v>
      </c>
      <c r="B2846" t="str">
        <f t="shared" si="88"/>
        <v>SEVROLL 20029 double-sided adhesive tape 50mm 10m</v>
      </c>
      <c r="C2846" s="185">
        <f t="shared" si="89"/>
        <v>4.4000000000000004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2026.46074</v>
      </c>
      <c r="L2846" s="459" t="s">
        <v>539</v>
      </c>
      <c r="O2846">
        <v>4.4000000000000004</v>
      </c>
      <c r="P2846" t="s">
        <v>8910</v>
      </c>
    </row>
    <row r="2847" spans="1:16" ht="15" x14ac:dyDescent="0.25">
      <c r="A2847">
        <v>213362</v>
      </c>
      <c r="B2847" t="e">
        <f t="shared" si="88"/>
        <v>#N/A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5" x14ac:dyDescent="0.25">
      <c r="A2848">
        <v>213363</v>
      </c>
      <c r="B2848" t="e">
        <f t="shared" si="88"/>
        <v>#N/A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5" x14ac:dyDescent="0.25">
      <c r="A2849">
        <v>213609</v>
      </c>
      <c r="B2849" t="str">
        <f t="shared" si="88"/>
        <v>SEVROLL 01980 Hide M bottom line 3m silver</v>
      </c>
      <c r="C2849" s="185">
        <f t="shared" si="89"/>
        <v>8.2059999999999995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3386.1127700000002</v>
      </c>
      <c r="L2849" s="459" t="s">
        <v>538</v>
      </c>
      <c r="O2849">
        <v>8.2059999999999995</v>
      </c>
      <c r="P2849" t="s">
        <v>9003</v>
      </c>
    </row>
    <row r="2850" spans="1:16" ht="15" x14ac:dyDescent="0.25">
      <c r="A2850">
        <v>213721</v>
      </c>
      <c r="B2850" t="str">
        <f t="shared" si="88"/>
        <v>SEVROLL 02334 profile "U" Mini for laminate 18mm 3m silver</v>
      </c>
      <c r="C2850" s="185">
        <f t="shared" si="89"/>
        <v>3.3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1483.1457600000001</v>
      </c>
      <c r="L2850" s="459" t="s">
        <v>539</v>
      </c>
      <c r="O2850">
        <v>3.3</v>
      </c>
      <c r="P2850" t="s">
        <v>8865</v>
      </c>
    </row>
    <row r="2851" spans="1:16" ht="15" x14ac:dyDescent="0.25">
      <c r="A2851">
        <v>213767</v>
      </c>
      <c r="B2851" t="str">
        <f t="shared" si="88"/>
        <v>SEVROLL 20229-SV stop brush self-adhesive 6.7x4mm gray</v>
      </c>
      <c r="C2851" s="185">
        <f t="shared" si="89"/>
        <v>0.26619999999999999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106.65582000000001</v>
      </c>
      <c r="L2851" s="459" t="s">
        <v>539</v>
      </c>
      <c r="O2851">
        <v>0.26619999999999999</v>
      </c>
      <c r="P2851" t="s">
        <v>8834</v>
      </c>
    </row>
    <row r="2852" spans="1:16" ht="15" x14ac:dyDescent="0.25">
      <c r="A2852">
        <v>213977</v>
      </c>
      <c r="B2852" t="str">
        <f t="shared" si="88"/>
        <v>SEVROLL 04611 Beta 18mm mounting rail 2.70m silver</v>
      </c>
      <c r="C2852" s="185">
        <f t="shared" si="89"/>
        <v>6.9960000000000004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3049.2647999999999</v>
      </c>
      <c r="L2852" s="459" t="s">
        <v>538</v>
      </c>
      <c r="O2852">
        <v>6.9960000000000004</v>
      </c>
      <c r="P2852" t="s">
        <v>8938</v>
      </c>
    </row>
    <row r="2853" spans="1:16" ht="15" x14ac:dyDescent="0.25">
      <c r="A2853">
        <v>213978</v>
      </c>
      <c r="B2853" t="str">
        <f t="shared" si="88"/>
        <v>SEVROLL 04610 Beta 18mm mounting rail 2.70m olive</v>
      </c>
      <c r="C2853" s="185">
        <f t="shared" si="89"/>
        <v>8.0960000000000001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3816.7671</v>
      </c>
      <c r="L2853" s="459" t="s">
        <v>539</v>
      </c>
      <c r="O2853">
        <v>8.0960000000000001</v>
      </c>
      <c r="P2853" t="s">
        <v>8963</v>
      </c>
    </row>
    <row r="2854" spans="1:16" ht="15" x14ac:dyDescent="0.25">
      <c r="A2854">
        <v>214745</v>
      </c>
      <c r="B2854" t="str">
        <f t="shared" si="88"/>
        <v>SEVROLL 01617 connecting rail H10 Decor 3m silver</v>
      </c>
      <c r="C2854" s="185">
        <f t="shared" si="89"/>
        <v>12.891999999999999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5310.2844699999996</v>
      </c>
      <c r="L2854" s="459" t="s">
        <v>538</v>
      </c>
      <c r="O2854">
        <v>12.891999999999999</v>
      </c>
      <c r="P2854" t="s">
        <v>9488</v>
      </c>
    </row>
    <row r="2855" spans="1:16" ht="15" x14ac:dyDescent="0.25">
      <c r="A2855">
        <v>214825</v>
      </c>
      <c r="B2855" t="str">
        <f t="shared" si="88"/>
        <v>SEVROLL 10083-SV Exclusive fitting set ZPE-18</v>
      </c>
      <c r="C2855" s="185">
        <f t="shared" si="89"/>
        <v>34.979999999999997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15227.429040000001</v>
      </c>
      <c r="L2855" s="459" t="s">
        <v>539</v>
      </c>
      <c r="O2855">
        <v>34.979999999999997</v>
      </c>
      <c r="P2855" t="s">
        <v>9278</v>
      </c>
    </row>
    <row r="2856" spans="1:16" ht="15" x14ac:dyDescent="0.25">
      <c r="A2856">
        <v>215232</v>
      </c>
      <c r="B2856" t="str">
        <f t="shared" si="88"/>
        <v>SEVROLL 03446 Libra grip bar 18mm 2.70m silver</v>
      </c>
      <c r="C2856" s="185">
        <f t="shared" si="89"/>
        <v>12.65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5195.5664999999999</v>
      </c>
      <c r="L2856" s="459" t="s">
        <v>539</v>
      </c>
      <c r="O2856">
        <v>12.65</v>
      </c>
      <c r="P2856" t="s">
        <v>9048</v>
      </c>
    </row>
    <row r="2857" spans="1:16" ht="15" x14ac:dyDescent="0.25">
      <c r="A2857">
        <v>215233</v>
      </c>
      <c r="B2857" t="str">
        <f t="shared" si="88"/>
        <v>SEVROLL 03434 Fala handle profile, 10 mm, 2.70 m, silver</v>
      </c>
      <c r="C2857" s="185">
        <f t="shared" si="89"/>
        <v>10.625999999999999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4856.9553400000004</v>
      </c>
      <c r="L2857" s="459" t="s">
        <v>538</v>
      </c>
      <c r="O2857">
        <v>10.625999999999999</v>
      </c>
      <c r="P2857" t="s">
        <v>9366</v>
      </c>
    </row>
    <row r="2858" spans="1:16" ht="15" x14ac:dyDescent="0.25">
      <c r="A2858">
        <v>215234</v>
      </c>
      <c r="B2858" t="str">
        <f t="shared" si="88"/>
        <v>SEVROLL 03433 Polo  handle profile, 10 mm, 2.70 m, silver</v>
      </c>
      <c r="C2858" s="185">
        <f t="shared" si="89"/>
        <v>11.593999999999999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5301.3825399999996</v>
      </c>
      <c r="L2858" s="459" t="s">
        <v>538</v>
      </c>
      <c r="O2858">
        <v>11.593999999999999</v>
      </c>
      <c r="P2858" t="s">
        <v>9043</v>
      </c>
    </row>
    <row r="2859" spans="1:16" ht="15" x14ac:dyDescent="0.25">
      <c r="A2859">
        <v>216338</v>
      </c>
      <c r="B2859" t="str">
        <f t="shared" si="88"/>
        <v>SEVROLL 03469 Simple upper line 6m silver</v>
      </c>
      <c r="C2859" s="185">
        <f t="shared" si="89"/>
        <v>42.283999999999999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157.76137</v>
      </c>
      <c r="K2859" s="460">
        <v>17459.643199999999</v>
      </c>
      <c r="L2859" s="459" t="s">
        <v>539</v>
      </c>
      <c r="O2859">
        <v>42.283999999999999</v>
      </c>
      <c r="P2859" t="s">
        <v>9277</v>
      </c>
    </row>
    <row r="2860" spans="1:16" ht="15" x14ac:dyDescent="0.25">
      <c r="A2860">
        <v>216341</v>
      </c>
      <c r="B2860" t="str">
        <f t="shared" si="88"/>
        <v>SEVROLL 03470 Simple bottom line 6m silver</v>
      </c>
      <c r="C2860" s="185">
        <f t="shared" si="89"/>
        <v>21.846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82.672120000000007</v>
      </c>
      <c r="K2860" s="460">
        <v>9184.8305600000003</v>
      </c>
      <c r="L2860" s="459" t="s">
        <v>539</v>
      </c>
      <c r="O2860">
        <v>21.846</v>
      </c>
      <c r="P2860" t="s">
        <v>9174</v>
      </c>
    </row>
    <row r="2861" spans="1:16" ht="15" x14ac:dyDescent="0.25">
      <c r="A2861">
        <v>216354</v>
      </c>
      <c r="B2861" t="str">
        <f t="shared" si="88"/>
        <v>SEVROLL 10136 top trolley Simple (10mm Fala) asymmetric L+P</v>
      </c>
      <c r="C2861" s="185">
        <f t="shared" si="89"/>
        <v>1.8260000000000001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885.24325999999996</v>
      </c>
      <c r="L2861" s="459" t="s">
        <v>539</v>
      </c>
      <c r="O2861">
        <v>1.8260000000000001</v>
      </c>
      <c r="P2861" t="s">
        <v>9427</v>
      </c>
    </row>
    <row r="2862" spans="1:16" ht="15" x14ac:dyDescent="0.25">
      <c r="A2862">
        <v>216355</v>
      </c>
      <c r="B2862" t="str">
        <f t="shared" si="88"/>
        <v>SEVROLL 10137 top carriage Simple (10mm Polo) symmetrical L+P</v>
      </c>
      <c r="C2862" s="185">
        <f t="shared" si="89"/>
        <v>1.8260000000000001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885.24325999999996</v>
      </c>
      <c r="L2862" s="459" t="s">
        <v>539</v>
      </c>
      <c r="O2862">
        <v>1.8260000000000001</v>
      </c>
      <c r="P2862" t="s">
        <v>9428</v>
      </c>
    </row>
    <row r="2863" spans="1:16" ht="15" x14ac:dyDescent="0.25">
      <c r="A2863">
        <v>216356</v>
      </c>
      <c r="B2863" t="str">
        <f t="shared" si="88"/>
        <v>SEVROLL 10156 upper trolley Simple (for laminate 18mm) frame L+P</v>
      </c>
      <c r="C2863" s="185">
        <f t="shared" si="89"/>
        <v>1.8260000000000001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885.24325999999996</v>
      </c>
      <c r="L2863" s="459" t="s">
        <v>539</v>
      </c>
      <c r="O2863">
        <v>1.8260000000000001</v>
      </c>
      <c r="P2863" t="s">
        <v>9430</v>
      </c>
    </row>
    <row r="2864" spans="1:16" ht="15" x14ac:dyDescent="0.25">
      <c r="A2864">
        <v>216357</v>
      </c>
      <c r="B2864" t="str">
        <f t="shared" si="88"/>
        <v>SEVROLL 10135 upper trolley Simple (for laminate 18mm) frameless L+P</v>
      </c>
      <c r="C2864" s="185">
        <f t="shared" si="89"/>
        <v>1.87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906.57474000000002</v>
      </c>
      <c r="L2864" s="459" t="s">
        <v>539</v>
      </c>
      <c r="O2864">
        <v>1.87</v>
      </c>
      <c r="P2864" t="s">
        <v>9429</v>
      </c>
    </row>
    <row r="2865" spans="1:16" ht="15" x14ac:dyDescent="0.25">
      <c r="A2865">
        <v>216358</v>
      </c>
      <c r="B2865" t="e">
        <f t="shared" si="88"/>
        <v>#N/A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5" x14ac:dyDescent="0.25">
      <c r="A2866">
        <v>216362</v>
      </c>
      <c r="B2866" t="str">
        <f t="shared" si="88"/>
        <v>SEVROLL 20233 cover for lower line Simple/Blue translucent, rubber</v>
      </c>
      <c r="C2866" s="185">
        <f t="shared" si="89"/>
        <v>0.90200000000000002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415.95776999999998</v>
      </c>
      <c r="L2866" s="459" t="s">
        <v>695</v>
      </c>
      <c r="O2866">
        <v>0.90200000000000002</v>
      </c>
      <c r="P2866" t="s">
        <v>8845</v>
      </c>
    </row>
    <row r="2867" spans="1:16" ht="15" x14ac:dyDescent="0.25">
      <c r="A2867">
        <v>216363</v>
      </c>
      <c r="B2867" t="str">
        <f t="shared" si="88"/>
        <v>SEVROLL 20356 sliding door lock 10/18mm</v>
      </c>
      <c r="C2867" s="185">
        <f t="shared" si="89"/>
        <v>15.686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6495.3400199999996</v>
      </c>
      <c r="L2867" s="459" t="s">
        <v>538</v>
      </c>
      <c r="O2867">
        <v>15.686</v>
      </c>
      <c r="P2867" t="s">
        <v>9138</v>
      </c>
    </row>
    <row r="2868" spans="1:16" ht="15" x14ac:dyDescent="0.25">
      <c r="A2868">
        <v>216620</v>
      </c>
      <c r="B2868" t="str">
        <f t="shared" si="88"/>
        <v>SEVROLL 04619 Victoria II 16/18mm 2.7m grip bar olive dark brushed</v>
      </c>
      <c r="C2868" s="185">
        <f t="shared" si="89"/>
        <v>21.34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9562.6607700000004</v>
      </c>
      <c r="L2868" s="459" t="s">
        <v>539</v>
      </c>
      <c r="O2868">
        <v>21.34</v>
      </c>
      <c r="P2868" t="s">
        <v>9177</v>
      </c>
    </row>
    <row r="2869" spans="1:16" ht="15" x14ac:dyDescent="0.25">
      <c r="A2869">
        <v>216621</v>
      </c>
      <c r="B2869" t="str">
        <f t="shared" si="88"/>
        <v>SEVROLL 04617 Victoria II mounting bar 16/18mm 2.7m black brushed</v>
      </c>
      <c r="C2869" s="185">
        <f t="shared" si="89"/>
        <v>21.34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9562.6607700000004</v>
      </c>
      <c r="L2869" s="459" t="s">
        <v>538</v>
      </c>
      <c r="O2869">
        <v>21.34</v>
      </c>
      <c r="P2869" t="s">
        <v>9188</v>
      </c>
    </row>
    <row r="2870" spans="1:16" ht="15" x14ac:dyDescent="0.25">
      <c r="A2870">
        <v>216744</v>
      </c>
      <c r="B2870" t="str">
        <f t="shared" si="88"/>
        <v>SEVROLL 00873 Comfort lower guide 1.7m olive</v>
      </c>
      <c r="C2870" s="185">
        <f t="shared" si="89"/>
        <v>14.321999999999999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6751.9437900000003</v>
      </c>
      <c r="L2870" s="459" t="s">
        <v>539</v>
      </c>
      <c r="O2870">
        <v>14.321999999999999</v>
      </c>
      <c r="P2870" t="s">
        <v>9087</v>
      </c>
    </row>
    <row r="2871" spans="1:16" ht="15" x14ac:dyDescent="0.25">
      <c r="A2871">
        <v>220613</v>
      </c>
      <c r="B2871" t="str">
        <f t="shared" si="88"/>
        <v>SEVROLL 214-866 U profile steel 2m silver</v>
      </c>
      <c r="C2871" s="185">
        <f t="shared" si="89"/>
        <v>14.3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>
        <v>448.43736999999999</v>
      </c>
      <c r="I2871" s="460">
        <v>16.91469</v>
      </c>
      <c r="J2871" s="460">
        <v>57.708179999999999</v>
      </c>
      <c r="K2871" s="460">
        <v>6550.51548</v>
      </c>
      <c r="L2871" s="459" t="s">
        <v>539</v>
      </c>
      <c r="O2871">
        <v>14.3</v>
      </c>
      <c r="P2871" t="s">
        <v>10203</v>
      </c>
    </row>
    <row r="2872" spans="1:16" ht="15" x14ac:dyDescent="0.25">
      <c r="A2872">
        <v>220614</v>
      </c>
      <c r="B2872" t="e">
        <f t="shared" si="88"/>
        <v>#N/A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5" x14ac:dyDescent="0.25">
      <c r="A2873">
        <v>220615</v>
      </c>
      <c r="B2873" t="e">
        <f t="shared" si="88"/>
        <v>#N/A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5" x14ac:dyDescent="0.25">
      <c r="A2874">
        <v>220616</v>
      </c>
      <c r="B2874" t="str">
        <f t="shared" si="88"/>
        <v>SEVROLL 134-126 center hinge spring silver</v>
      </c>
      <c r="C2874" s="185">
        <f t="shared" si="89"/>
        <v>2.992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1300.0254199999999</v>
      </c>
      <c r="L2874" s="459" t="s">
        <v>539</v>
      </c>
      <c r="O2874">
        <v>2.992</v>
      </c>
      <c r="P2874" t="s">
        <v>10204</v>
      </c>
    </row>
    <row r="2875" spans="1:16" ht="15" x14ac:dyDescent="0.25">
      <c r="A2875">
        <v>220617</v>
      </c>
      <c r="B2875" t="e">
        <f t="shared" si="88"/>
        <v>#N/A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5" x14ac:dyDescent="0.25">
      <c r="A2876">
        <v>221063</v>
      </c>
      <c r="B2876" t="str">
        <f t="shared" si="88"/>
        <v>SEVROLL 222151 guide mandrel</v>
      </c>
      <c r="C2876" s="185">
        <f t="shared" si="89"/>
        <v>0.66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292.25380999999999</v>
      </c>
      <c r="L2876" s="459" t="s">
        <v>539</v>
      </c>
      <c r="O2876">
        <v>0.66</v>
      </c>
      <c r="P2876" t="s">
        <v>8840</v>
      </c>
    </row>
    <row r="2877" spans="1:16" ht="15" x14ac:dyDescent="0.25">
      <c r="A2877">
        <v>221220</v>
      </c>
      <c r="B2877" t="str">
        <f t="shared" si="88"/>
        <v>SEVROLL 00876 Comfort lower line 3m olive</v>
      </c>
      <c r="C2877" s="185">
        <f t="shared" si="89"/>
        <v>25.212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>
        <v>829.41520000000003</v>
      </c>
      <c r="I2877" s="460">
        <v>29.821899999999999</v>
      </c>
      <c r="J2877" s="460">
        <v>111.027</v>
      </c>
      <c r="K2877" s="460">
        <v>11885.91051</v>
      </c>
      <c r="L2877" s="459" t="s">
        <v>539</v>
      </c>
      <c r="O2877">
        <v>25.212</v>
      </c>
      <c r="P2877" t="s">
        <v>9197</v>
      </c>
    </row>
    <row r="2878" spans="1:16" ht="15" x14ac:dyDescent="0.25">
      <c r="A2878">
        <v>222571</v>
      </c>
      <c r="B2878" t="str">
        <f t="shared" si="88"/>
        <v>SEVROLL 04463 upper guide rail Simple/Blue 3m (for laminate 18mm) silver</v>
      </c>
      <c r="C2878" s="185">
        <f t="shared" si="89"/>
        <v>9.5920000000000005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4222.0592100000003</v>
      </c>
      <c r="L2878" s="459" t="s">
        <v>695</v>
      </c>
      <c r="O2878">
        <v>9.5920000000000005</v>
      </c>
      <c r="P2878" t="s">
        <v>9423</v>
      </c>
    </row>
    <row r="2879" spans="1:16" ht="15" x14ac:dyDescent="0.25">
      <c r="A2879">
        <v>222572</v>
      </c>
      <c r="B2879" t="str">
        <f t="shared" si="88"/>
        <v>SEVROLL 04455 lower cover strip Simple/Blue 3m (for laminate 18mm) silver</v>
      </c>
      <c r="C2879" s="185">
        <f t="shared" si="89"/>
        <v>18.788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8221.9048399999992</v>
      </c>
      <c r="L2879" s="459" t="s">
        <v>695</v>
      </c>
      <c r="O2879">
        <v>18.788</v>
      </c>
      <c r="P2879" t="s">
        <v>9483</v>
      </c>
    </row>
    <row r="2880" spans="1:16" ht="15" x14ac:dyDescent="0.25">
      <c r="A2880">
        <v>222573</v>
      </c>
      <c r="B2880" t="str">
        <f t="shared" si="88"/>
        <v>SEVROLL 03580 upper guide rail Simple/Blue 3m (for laminate 10mm) silver</v>
      </c>
      <c r="C2880" s="185">
        <f t="shared" si="89"/>
        <v>11.176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4888.7000099999996</v>
      </c>
      <c r="L2880" s="459" t="s">
        <v>538</v>
      </c>
      <c r="O2880">
        <v>11.176</v>
      </c>
      <c r="P2880" t="s">
        <v>9416</v>
      </c>
    </row>
    <row r="2881" spans="1:16" ht="15" x14ac:dyDescent="0.25">
      <c r="A2881">
        <v>222574</v>
      </c>
      <c r="B2881" t="str">
        <f t="shared" si="88"/>
        <v>SEVROLL 03582 lower cover strip Simple/Blue 3m (for laminate 10mm) silver</v>
      </c>
      <c r="C2881" s="185">
        <f t="shared" si="89"/>
        <v>17.423999999999999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7957.3645900000001</v>
      </c>
      <c r="L2881" s="459" t="s">
        <v>538</v>
      </c>
      <c r="O2881">
        <v>17.423999999999999</v>
      </c>
      <c r="P2881" t="s">
        <v>9476</v>
      </c>
    </row>
    <row r="2882" spans="1:16" ht="15" x14ac:dyDescent="0.25">
      <c r="A2882">
        <v>222761</v>
      </c>
      <c r="B2882" t="str">
        <f t="shared" si="88"/>
        <v>SEVROLL 20191 trolley template for laminate 18mm</v>
      </c>
      <c r="C2882" s="185">
        <f t="shared" si="89"/>
        <v>3.6850000000000001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541</v>
      </c>
      <c r="O2882">
        <v>3.6850000000000001</v>
      </c>
      <c r="P2882" t="s">
        <v>9533</v>
      </c>
    </row>
    <row r="2883" spans="1:16" ht="15" x14ac:dyDescent="0.25">
      <c r="A2883">
        <v>222787</v>
      </c>
      <c r="B2883" t="str">
        <f t="shared" si="88"/>
        <v>SEVROLL Alfa II mounting bar 16/18mm 2.70m gold</v>
      </c>
      <c r="C2883" s="185">
        <f t="shared" si="89"/>
        <v>13.464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>
        <v>442.93376000000001</v>
      </c>
      <c r="I2883" s="460">
        <v>15.925829999999999</v>
      </c>
      <c r="J2883" s="460">
        <v>54.764899999999997</v>
      </c>
      <c r="K2883" s="460">
        <v>6347.4494199999999</v>
      </c>
      <c r="L2883" s="459" t="s">
        <v>538</v>
      </c>
      <c r="O2883">
        <v>13.464</v>
      </c>
      <c r="P2883" t="s">
        <v>9095</v>
      </c>
    </row>
    <row r="2884" spans="1:16" ht="15" x14ac:dyDescent="0.25">
      <c r="A2884">
        <v>222788</v>
      </c>
      <c r="B2884" t="str">
        <f t="shared" ref="B2884:B2947" si="90">IF($A$2=1,D2884,IF($A$2=2,F2884,IF($A$2=3,G2884,IF($A$2=4,E2884,IF($A$2&gt;4,P2884,"zadat jazyk")))))</f>
        <v>SEVROLL 04530 Alfa II mounting bar 16/18mm 2.70m silver</v>
      </c>
      <c r="C2884" s="185">
        <f t="shared" ref="C2884:C2947" si="91">IF($A$2=1,H2884,IF($A$2=2,I2884,IF($A$2=3,J2884,IF($A$2=4,K2884,IF($A$2&gt;4,O2884,"zadat jazyk")))))</f>
        <v>12.231999999999999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5040.6218200000003</v>
      </c>
      <c r="L2884" s="459" t="s">
        <v>695</v>
      </c>
      <c r="O2884">
        <v>12.231999999999999</v>
      </c>
      <c r="P2884" t="s">
        <v>9064</v>
      </c>
    </row>
    <row r="2885" spans="1:16" ht="15" x14ac:dyDescent="0.25">
      <c r="A2885">
        <v>222789</v>
      </c>
      <c r="B2885" t="str">
        <f t="shared" si="90"/>
        <v>SEVROLL 04529 Alfa II mounting bar 16/18mm 2.70m olive</v>
      </c>
      <c r="C2885" s="185">
        <f t="shared" si="91"/>
        <v>13.464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6347.4494199999999</v>
      </c>
      <c r="L2885" s="459" t="s">
        <v>538</v>
      </c>
      <c r="O2885">
        <v>13.464</v>
      </c>
      <c r="P2885" t="s">
        <v>9089</v>
      </c>
    </row>
    <row r="2886" spans="1:16" ht="15" x14ac:dyDescent="0.25">
      <c r="A2886">
        <v>222922</v>
      </c>
      <c r="B2886" t="str">
        <f t="shared" si="90"/>
        <v>SEVROLL 10096-SV ZR-18 Unicomfort set for swing doors</v>
      </c>
      <c r="C2886" s="185">
        <f t="shared" si="91"/>
        <v>28.533999999999999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12134.82993</v>
      </c>
      <c r="L2886" s="459" t="s">
        <v>539</v>
      </c>
      <c r="O2886">
        <v>28.533999999999999</v>
      </c>
      <c r="P2886" t="s">
        <v>9894</v>
      </c>
    </row>
    <row r="2887" spans="1:16" ht="15" x14ac:dyDescent="0.25">
      <c r="A2887">
        <v>223326</v>
      </c>
      <c r="B2887" t="str">
        <f t="shared" si="90"/>
        <v>SEVROLL 03459 angle bracket K2 1.7m olive dark brushed</v>
      </c>
      <c r="C2887" s="185">
        <f t="shared" si="91"/>
        <v>4.3120000000000003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1949.8701900000001</v>
      </c>
      <c r="L2887" s="459" t="s">
        <v>539</v>
      </c>
      <c r="O2887">
        <v>4.3120000000000003</v>
      </c>
      <c r="P2887" t="s">
        <v>8891</v>
      </c>
    </row>
    <row r="2888" spans="1:16" ht="15" x14ac:dyDescent="0.25">
      <c r="A2888">
        <v>223330</v>
      </c>
      <c r="B2888" t="str">
        <f t="shared" si="90"/>
        <v>SEVROLL 03460 angle bracket K2 2.35 m olive dark brushed</v>
      </c>
      <c r="C2888" s="185">
        <f t="shared" si="91"/>
        <v>6.0279999999999996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2696.62887</v>
      </c>
      <c r="L2888" s="459" t="s">
        <v>539</v>
      </c>
      <c r="O2888">
        <v>6.0279999999999996</v>
      </c>
      <c r="P2888" t="s">
        <v>8929</v>
      </c>
    </row>
    <row r="2889" spans="1:16" ht="15" x14ac:dyDescent="0.25">
      <c r="A2889">
        <v>223331</v>
      </c>
      <c r="B2889" t="str">
        <f t="shared" si="90"/>
        <v>SEVROLL 03461 angle bracket K2 3m brushed dark olive</v>
      </c>
      <c r="C2889" s="185">
        <f t="shared" si="91"/>
        <v>7.968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3443.3875499999999</v>
      </c>
      <c r="L2889" s="459" t="s">
        <v>539</v>
      </c>
      <c r="O2889">
        <v>7.968</v>
      </c>
      <c r="P2889" t="s">
        <v>8987</v>
      </c>
    </row>
    <row r="2890" spans="1:16" ht="15" x14ac:dyDescent="0.25">
      <c r="A2890">
        <v>223332</v>
      </c>
      <c r="B2890" t="str">
        <f t="shared" si="90"/>
        <v>SEVROLL 03465 connecting rail H18 3m olive dark brushed</v>
      </c>
      <c r="C2890" s="185">
        <f t="shared" si="91"/>
        <v>17.225999999999999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7716.5070900000001</v>
      </c>
      <c r="L2890" s="459" t="s">
        <v>539</v>
      </c>
      <c r="O2890">
        <v>17.225999999999999</v>
      </c>
      <c r="P2890" t="s">
        <v>9493</v>
      </c>
    </row>
    <row r="2891" spans="1:16" ht="15" x14ac:dyDescent="0.25">
      <c r="A2891">
        <v>223341</v>
      </c>
      <c r="B2891" t="str">
        <f t="shared" si="90"/>
        <v>SEVROLL 03180-Y profile "U" 18mm 3m brushed olive</v>
      </c>
      <c r="C2891" s="185">
        <f t="shared" si="91"/>
        <v>9.9220000000000006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3412.2727399999999</v>
      </c>
      <c r="L2891" s="459" t="s">
        <v>539</v>
      </c>
      <c r="O2891">
        <v>9.9220000000000006</v>
      </c>
      <c r="P2891" t="s">
        <v>9038</v>
      </c>
    </row>
    <row r="2892" spans="1:16" ht="15" x14ac:dyDescent="0.25">
      <c r="A2892">
        <v>223342</v>
      </c>
      <c r="B2892" t="str">
        <f t="shared" si="90"/>
        <v>SEVROLL 03471 "U" profile for laminate 18mm 3m olive dark brushed</v>
      </c>
      <c r="C2892" s="185">
        <f t="shared" si="91"/>
        <v>9.9220000000000006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3412.2727399999999</v>
      </c>
      <c r="L2892" s="459" t="s">
        <v>539</v>
      </c>
      <c r="O2892">
        <v>9.9220000000000006</v>
      </c>
      <c r="P2892" t="s">
        <v>9039</v>
      </c>
    </row>
    <row r="2893" spans="1:16" ht="15" x14ac:dyDescent="0.25">
      <c r="A2893">
        <v>223343</v>
      </c>
      <c r="B2893" t="str">
        <f t="shared" si="90"/>
        <v>SEVROLL 03472 profile "U" 18mm 3m black brushed</v>
      </c>
      <c r="C2893" s="185">
        <f t="shared" si="91"/>
        <v>9.9220000000000006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3412.2727399999999</v>
      </c>
      <c r="L2893" s="459" t="s">
        <v>538</v>
      </c>
      <c r="O2893">
        <v>9.9220000000000006</v>
      </c>
      <c r="P2893" t="s">
        <v>9040</v>
      </c>
    </row>
    <row r="2894" spans="1:16" ht="15" x14ac:dyDescent="0.25">
      <c r="A2894">
        <v>223391</v>
      </c>
      <c r="B2894" t="str">
        <f t="shared" si="90"/>
        <v>SEVROLL 03466 connecting rail H18 3m black brushed</v>
      </c>
      <c r="C2894" s="185">
        <f t="shared" si="91"/>
        <v>17.225999999999999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7716.5070900000001</v>
      </c>
      <c r="L2894" s="459" t="s">
        <v>538</v>
      </c>
      <c r="O2894">
        <v>17.225999999999999</v>
      </c>
      <c r="P2894" t="s">
        <v>9490</v>
      </c>
    </row>
    <row r="2895" spans="1:16" ht="15" x14ac:dyDescent="0.25">
      <c r="A2895">
        <v>223392</v>
      </c>
      <c r="B2895" t="str">
        <f t="shared" si="90"/>
        <v>SEVROLL 03462 angle bracket K2 1.7m black brushed</v>
      </c>
      <c r="C2895" s="185">
        <f t="shared" si="91"/>
        <v>4.3120000000000003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1949.8701900000001</v>
      </c>
      <c r="L2895" s="459" t="s">
        <v>539</v>
      </c>
      <c r="O2895">
        <v>4.3120000000000003</v>
      </c>
      <c r="P2895" t="s">
        <v>8883</v>
      </c>
    </row>
    <row r="2896" spans="1:16" ht="15" x14ac:dyDescent="0.25">
      <c r="A2896">
        <v>223393</v>
      </c>
      <c r="B2896" t="str">
        <f t="shared" si="90"/>
        <v>SEVROLL 03463 angle bracket K2 2.35m black brushed</v>
      </c>
      <c r="C2896" s="185">
        <f t="shared" si="91"/>
        <v>6.0279999999999996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2696.62887</v>
      </c>
      <c r="L2896" s="459" t="s">
        <v>538</v>
      </c>
      <c r="O2896">
        <v>6.0279999999999996</v>
      </c>
      <c r="P2896" t="s">
        <v>8928</v>
      </c>
    </row>
    <row r="2897" spans="1:16" ht="15" x14ac:dyDescent="0.25">
      <c r="A2897">
        <v>223394</v>
      </c>
      <c r="B2897" t="str">
        <f t="shared" si="90"/>
        <v>SEVROLL 03464 angle K2 3m black brushed</v>
      </c>
      <c r="C2897" s="185">
        <f t="shared" si="91"/>
        <v>7.968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3443.3875499999999</v>
      </c>
      <c r="L2897" s="459" t="s">
        <v>538</v>
      </c>
      <c r="O2897">
        <v>7.968</v>
      </c>
      <c r="P2897" t="s">
        <v>9001</v>
      </c>
    </row>
    <row r="2898" spans="1:16" ht="15" x14ac:dyDescent="0.25">
      <c r="A2898">
        <v>223405</v>
      </c>
      <c r="B2898" t="str">
        <f t="shared" si="90"/>
        <v>SEVROLL 01992 Hide M lower line 3m olive</v>
      </c>
      <c r="C2898" s="185">
        <f t="shared" si="91"/>
        <v>9.0419999999999998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4111.7082499999997</v>
      </c>
      <c r="L2898" s="459" t="s">
        <v>539</v>
      </c>
      <c r="O2898">
        <v>9.0419999999999998</v>
      </c>
      <c r="P2898" t="s">
        <v>9010</v>
      </c>
    </row>
    <row r="2899" spans="1:16" ht="15" x14ac:dyDescent="0.25">
      <c r="A2899">
        <v>223506</v>
      </c>
      <c r="B2899" t="e">
        <f t="shared" si="90"/>
        <v>#N/A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5" x14ac:dyDescent="0.25">
      <c r="A2900">
        <v>223507</v>
      </c>
      <c r="B2900" t="e">
        <f t="shared" si="90"/>
        <v>#N/A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5" x14ac:dyDescent="0.25">
      <c r="A2901">
        <v>223508</v>
      </c>
      <c r="B2901" t="e">
        <f t="shared" si="90"/>
        <v>#N/A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5" x14ac:dyDescent="0.25">
      <c r="A2902">
        <v>223509</v>
      </c>
      <c r="B2902" t="e">
        <f t="shared" si="90"/>
        <v>#N/A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5" x14ac:dyDescent="0.25">
      <c r="A2903">
        <v>223510</v>
      </c>
      <c r="B2903" t="e">
        <f t="shared" si="90"/>
        <v>#N/A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5" x14ac:dyDescent="0.25">
      <c r="A2904">
        <v>223511</v>
      </c>
      <c r="B2904" t="e">
        <f t="shared" si="90"/>
        <v>#N/A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5" x14ac:dyDescent="0.25">
      <c r="A2905">
        <v>223512</v>
      </c>
      <c r="B2905" t="e">
        <f t="shared" si="90"/>
        <v>#N/A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5" x14ac:dyDescent="0.25">
      <c r="A2906">
        <v>223514</v>
      </c>
      <c r="B2906" t="e">
        <f t="shared" si="90"/>
        <v>#N/A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5" x14ac:dyDescent="0.25">
      <c r="A2907">
        <v>223515</v>
      </c>
      <c r="B2907" t="e">
        <f t="shared" si="90"/>
        <v>#N/A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5" x14ac:dyDescent="0.25">
      <c r="A2908">
        <v>223516</v>
      </c>
      <c r="B2908" t="e">
        <f t="shared" si="90"/>
        <v>#N/A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5" x14ac:dyDescent="0.25">
      <c r="A2909">
        <v>223517</v>
      </c>
      <c r="B2909" t="e">
        <f t="shared" si="90"/>
        <v>#N/A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5" x14ac:dyDescent="0.25">
      <c r="A2910">
        <v>223518</v>
      </c>
      <c r="B2910" t="e">
        <f t="shared" si="90"/>
        <v>#N/A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5" x14ac:dyDescent="0.25">
      <c r="A2911">
        <v>223519</v>
      </c>
      <c r="B2911" t="e">
        <f t="shared" si="90"/>
        <v>#N/A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5" x14ac:dyDescent="0.25">
      <c r="A2912">
        <v>223520</v>
      </c>
      <c r="B2912" t="e">
        <f t="shared" si="90"/>
        <v>#N/A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5" x14ac:dyDescent="0.25">
      <c r="A2913">
        <v>223521</v>
      </c>
      <c r="B2913" t="e">
        <f t="shared" si="90"/>
        <v>#N/A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5" x14ac:dyDescent="0.25">
      <c r="A2914">
        <v>223522</v>
      </c>
      <c r="B2914" t="e">
        <f t="shared" si="90"/>
        <v>#N/A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5" x14ac:dyDescent="0.25">
      <c r="A2915">
        <v>223523</v>
      </c>
      <c r="B2915" t="e">
        <f t="shared" si="90"/>
        <v>#N/A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5" x14ac:dyDescent="0.25">
      <c r="A2916">
        <v>223524</v>
      </c>
      <c r="B2916" t="e">
        <f t="shared" si="90"/>
        <v>#N/A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5" x14ac:dyDescent="0.25">
      <c r="A2917">
        <v>223525</v>
      </c>
      <c r="B2917" t="e">
        <f t="shared" si="90"/>
        <v>#N/A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5" x14ac:dyDescent="0.25">
      <c r="A2918">
        <v>223528</v>
      </c>
      <c r="B2918" t="e">
        <f t="shared" si="90"/>
        <v>#N/A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5" x14ac:dyDescent="0.25">
      <c r="A2919">
        <v>223529</v>
      </c>
      <c r="B2919" t="e">
        <f t="shared" si="90"/>
        <v>#N/A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5" x14ac:dyDescent="0.25">
      <c r="A2920">
        <v>223549</v>
      </c>
      <c r="B2920" t="str">
        <f t="shared" si="90"/>
        <v>SEVROLL 03506 Libra grab rail 18mm 2.70m olive</v>
      </c>
      <c r="C2920" s="185">
        <f t="shared" si="91"/>
        <v>13.837999999999999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>
        <v>450.32485000000003</v>
      </c>
      <c r="I2920" s="460">
        <v>16.368220000000001</v>
      </c>
      <c r="J2920" s="460">
        <v>54.908920000000002</v>
      </c>
      <c r="K2920" s="460">
        <v>6655.8276500000002</v>
      </c>
      <c r="L2920" s="459" t="s">
        <v>539</v>
      </c>
      <c r="O2920">
        <v>13.837999999999999</v>
      </c>
      <c r="P2920" t="s">
        <v>9072</v>
      </c>
    </row>
    <row r="2921" spans="1:16" ht="15" x14ac:dyDescent="0.25">
      <c r="A2921">
        <v>223550</v>
      </c>
      <c r="B2921" t="str">
        <f t="shared" si="90"/>
        <v>SEVROLL 03578 Fala handle profile 10mm, 2.70m olive</v>
      </c>
      <c r="C2921" s="185">
        <f t="shared" si="91"/>
        <v>11.968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5756.3913000000002</v>
      </c>
      <c r="L2921" s="459" t="s">
        <v>695</v>
      </c>
      <c r="O2921">
        <v>11.968</v>
      </c>
      <c r="P2921" t="s">
        <v>9365</v>
      </c>
    </row>
    <row r="2922" spans="1:16" ht="15" x14ac:dyDescent="0.25">
      <c r="A2922">
        <v>223551</v>
      </c>
      <c r="B2922" t="str">
        <f t="shared" si="90"/>
        <v>SEVROLL 03579 Polo handle profile, 10mm, 2.70m olive</v>
      </c>
      <c r="C2922" s="185">
        <f t="shared" si="91"/>
        <v>13.156000000000001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6327.7980399999997</v>
      </c>
      <c r="L2922" s="459" t="s">
        <v>695</v>
      </c>
      <c r="O2922">
        <v>13.156000000000001</v>
      </c>
      <c r="P2922" t="s">
        <v>9450</v>
      </c>
    </row>
    <row r="2923" spans="1:16" ht="15" x14ac:dyDescent="0.25">
      <c r="A2923">
        <v>223554</v>
      </c>
      <c r="B2923" t="str">
        <f t="shared" si="90"/>
        <v>SEVROLL 03584 Simple upper line 6m olive</v>
      </c>
      <c r="C2923" s="185">
        <f t="shared" si="91"/>
        <v>48.026000000000003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>
        <v>1476.97957</v>
      </c>
      <c r="I2923" s="460">
        <v>53.684620000000002</v>
      </c>
      <c r="J2923" s="460">
        <v>181.37522999999999</v>
      </c>
      <c r="K2923" s="460">
        <v>21829.844659999999</v>
      </c>
      <c r="L2923" s="459" t="s">
        <v>539</v>
      </c>
      <c r="O2923">
        <v>48.026000000000003</v>
      </c>
      <c r="P2923" t="s">
        <v>9284</v>
      </c>
    </row>
    <row r="2924" spans="1:16" ht="15" x14ac:dyDescent="0.25">
      <c r="A2924">
        <v>223557</v>
      </c>
      <c r="B2924" t="e">
        <f t="shared" si="90"/>
        <v>#N/A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5" x14ac:dyDescent="0.25">
      <c r="A2925">
        <v>223560</v>
      </c>
      <c r="B2925" t="str">
        <f t="shared" si="90"/>
        <v>SEVROLL 04444 connecting strip Simple/Blue H28 3m (for laminate 18mm) olive</v>
      </c>
      <c r="C2925" s="185">
        <f t="shared" si="91"/>
        <v>21.494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10084.266540000001</v>
      </c>
      <c r="L2925" s="459" t="s">
        <v>538</v>
      </c>
      <c r="O2925">
        <v>21.494</v>
      </c>
      <c r="P2925" t="s">
        <v>9497</v>
      </c>
    </row>
    <row r="2926" spans="1:16" ht="15" x14ac:dyDescent="0.25">
      <c r="A2926">
        <v>223561</v>
      </c>
      <c r="B2926" t="str">
        <f t="shared" si="90"/>
        <v>SEVROLL 04459 upper guide rail Simple/Blue 3m (for laminate 18mm) olive</v>
      </c>
      <c r="C2926" s="185">
        <f t="shared" si="91"/>
        <v>10.868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5227.3112000000001</v>
      </c>
      <c r="L2926" s="459" t="s">
        <v>538</v>
      </c>
      <c r="O2926">
        <v>10.868</v>
      </c>
      <c r="P2926" t="s">
        <v>9422</v>
      </c>
    </row>
    <row r="2927" spans="1:16" ht="15" x14ac:dyDescent="0.25">
      <c r="A2927">
        <v>223562</v>
      </c>
      <c r="B2927" t="str">
        <f t="shared" si="90"/>
        <v>SEVROLL 04451 lower cover strip Simple/Blue 3m (for laminate 18mm) olive</v>
      </c>
      <c r="C2927" s="185">
        <f t="shared" si="91"/>
        <v>21.207999999999998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10190.082549999999</v>
      </c>
      <c r="L2927" s="459" t="s">
        <v>538</v>
      </c>
      <c r="O2927">
        <v>21.207999999999998</v>
      </c>
      <c r="P2927" t="s">
        <v>9482</v>
      </c>
    </row>
    <row r="2928" spans="1:16" ht="15" x14ac:dyDescent="0.25">
      <c r="A2928">
        <v>223563</v>
      </c>
      <c r="B2928" t="str">
        <f t="shared" si="90"/>
        <v>SEVROLL 03581 upper guide rail Simple/Blue 3m (for laminate 10mm) olive</v>
      </c>
      <c r="C2928" s="185">
        <f t="shared" si="91"/>
        <v>12.606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6116.1660000000002</v>
      </c>
      <c r="L2928" s="459" t="s">
        <v>695</v>
      </c>
      <c r="O2928">
        <v>12.606</v>
      </c>
      <c r="P2928" t="s">
        <v>9415</v>
      </c>
    </row>
    <row r="2929" spans="1:16" ht="15" x14ac:dyDescent="0.25">
      <c r="A2929">
        <v>223564</v>
      </c>
      <c r="B2929" t="str">
        <f t="shared" si="90"/>
        <v>SEVROLL 03583 lower cover strip Simple/Blue 3m (for laminate 10mm) olive</v>
      </c>
      <c r="C2929" s="185">
        <f t="shared" si="91"/>
        <v>19.667999999999999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9459.9519600000003</v>
      </c>
      <c r="L2929" s="459" t="s">
        <v>539</v>
      </c>
      <c r="O2929">
        <v>19.667999999999999</v>
      </c>
      <c r="P2929" t="s">
        <v>9475</v>
      </c>
    </row>
    <row r="2930" spans="1:16" ht="15" x14ac:dyDescent="0.25">
      <c r="A2930">
        <v>223569</v>
      </c>
      <c r="B2930" t="str">
        <f t="shared" si="90"/>
        <v>SEVROLL 20223 stop brush clip</v>
      </c>
      <c r="C2930" s="185">
        <f t="shared" si="91"/>
        <v>6.4019999999999994E-2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31.99663</v>
      </c>
      <c r="L2930" s="459" t="s">
        <v>695</v>
      </c>
      <c r="O2930">
        <v>6.4019999999999994E-2</v>
      </c>
      <c r="P2930" t="s">
        <v>8830</v>
      </c>
    </row>
    <row r="2931" spans="1:16" ht="15" x14ac:dyDescent="0.25">
      <c r="A2931">
        <v>223572</v>
      </c>
      <c r="B2931" t="str">
        <f t="shared" si="90"/>
        <v>SEVROLL 03173 Karat handle profile, 2.7m, silver</v>
      </c>
      <c r="C2931" s="185">
        <f t="shared" si="91"/>
        <v>21.207999999999998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8795.1588800000009</v>
      </c>
      <c r="L2931" s="459" t="s">
        <v>538</v>
      </c>
      <c r="O2931">
        <v>21.207999999999998</v>
      </c>
      <c r="P2931" t="s">
        <v>9195</v>
      </c>
    </row>
    <row r="2932" spans="1:16" ht="15" x14ac:dyDescent="0.25">
      <c r="A2932">
        <v>223573</v>
      </c>
      <c r="B2932" t="str">
        <f t="shared" si="90"/>
        <v>SEVROLL 03172 Karat handle bar 2.7m olive</v>
      </c>
      <c r="C2932" s="185">
        <f t="shared" si="91"/>
        <v>23.32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10993.948490000001</v>
      </c>
      <c r="L2932" s="459" t="s">
        <v>539</v>
      </c>
      <c r="O2932">
        <v>23.32</v>
      </c>
      <c r="P2932" t="s">
        <v>9207</v>
      </c>
    </row>
    <row r="2933" spans="1:16" ht="15" x14ac:dyDescent="0.25">
      <c r="A2933">
        <v>224010</v>
      </c>
      <c r="B2933" t="str">
        <f t="shared" si="90"/>
        <v>SEVROLL 03715 Simple overhead line 1.5m silver</v>
      </c>
      <c r="C2933" s="185">
        <f t="shared" si="91"/>
        <v>10.538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5" x14ac:dyDescent="0.25">
      <c r="A2934">
        <v>224011</v>
      </c>
      <c r="B2934" t="str">
        <f t="shared" si="90"/>
        <v>SEVROLL 03714 Simple overhead line 2m silver</v>
      </c>
      <c r="C2934" s="185">
        <f t="shared" si="91"/>
        <v>14.08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5819.8810599999997</v>
      </c>
      <c r="L2934" s="459" t="s">
        <v>539</v>
      </c>
      <c r="O2934">
        <v>14.08</v>
      </c>
      <c r="P2934" t="s">
        <v>9085</v>
      </c>
    </row>
    <row r="2935" spans="1:16" ht="15" x14ac:dyDescent="0.25">
      <c r="A2935">
        <v>224012</v>
      </c>
      <c r="B2935" t="str">
        <f t="shared" si="90"/>
        <v>SEVROLL 03726 Simple overhead line 2.5m silver</v>
      </c>
      <c r="C2935" s="185">
        <f t="shared" si="91"/>
        <v>17.666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7280.14221</v>
      </c>
      <c r="L2935" s="459" t="s">
        <v>539</v>
      </c>
      <c r="O2935">
        <v>17.666</v>
      </c>
      <c r="P2935" t="s">
        <v>9123</v>
      </c>
    </row>
    <row r="2936" spans="1:16" ht="15" x14ac:dyDescent="0.25">
      <c r="A2936">
        <v>224013</v>
      </c>
      <c r="B2936" t="str">
        <f t="shared" si="90"/>
        <v>SEVROLL 03400 Simple top line 3m silver</v>
      </c>
      <c r="C2936" s="185">
        <f t="shared" si="91"/>
        <v>21.186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8729.8217999999997</v>
      </c>
      <c r="L2936" s="459" t="s">
        <v>539</v>
      </c>
      <c r="O2936">
        <v>21.186</v>
      </c>
      <c r="P2936" t="s">
        <v>9161</v>
      </c>
    </row>
    <row r="2937" spans="1:16" ht="15" x14ac:dyDescent="0.25">
      <c r="A2937">
        <v>224014</v>
      </c>
      <c r="B2937" t="str">
        <f t="shared" si="90"/>
        <v>SEVROLL 03727 Simple upper line 4m silver</v>
      </c>
      <c r="C2937" s="185">
        <f t="shared" si="91"/>
        <v>28.204000000000001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11639.762140000001</v>
      </c>
      <c r="L2937" s="459" t="s">
        <v>539</v>
      </c>
      <c r="O2937">
        <v>28.204000000000001</v>
      </c>
      <c r="P2937" t="s">
        <v>9219</v>
      </c>
    </row>
    <row r="2938" spans="1:16" ht="15" x14ac:dyDescent="0.25">
      <c r="A2938">
        <v>224016</v>
      </c>
      <c r="B2938" t="str">
        <f t="shared" si="90"/>
        <v>SEVROLL 03712 Simple bottom line 1.5m silver</v>
      </c>
      <c r="C2938" s="185">
        <f t="shared" si="91"/>
        <v>5.5439999999999996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5" x14ac:dyDescent="0.25">
      <c r="A2939">
        <v>224017</v>
      </c>
      <c r="B2939" t="str">
        <f t="shared" si="90"/>
        <v>SEVROLL 03710 Simple bottom line 2m silver</v>
      </c>
      <c r="C2939" s="185">
        <f t="shared" si="91"/>
        <v>7.4359999999999999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3121.5727900000002</v>
      </c>
      <c r="L2939" s="459" t="s">
        <v>539</v>
      </c>
      <c r="O2939">
        <v>7.4359999999999999</v>
      </c>
      <c r="P2939" t="s">
        <v>8952</v>
      </c>
    </row>
    <row r="2940" spans="1:16" ht="15" x14ac:dyDescent="0.25">
      <c r="A2940">
        <v>224018</v>
      </c>
      <c r="B2940" t="str">
        <f t="shared" si="90"/>
        <v>SEVROLL 03728 Simple bottom line 2.5m silver</v>
      </c>
      <c r="C2940" s="185">
        <f t="shared" si="91"/>
        <v>9.218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3872.8664600000002</v>
      </c>
      <c r="L2940" s="459" t="s">
        <v>539</v>
      </c>
      <c r="O2940">
        <v>9.218</v>
      </c>
      <c r="P2940" t="s">
        <v>9000</v>
      </c>
    </row>
    <row r="2941" spans="1:16" ht="15" x14ac:dyDescent="0.25">
      <c r="A2941">
        <v>224019</v>
      </c>
      <c r="B2941" t="str">
        <f t="shared" si="90"/>
        <v>SEVROLL 03427 Simple bottom line 3m silver</v>
      </c>
      <c r="C2941" s="185">
        <f t="shared" si="91"/>
        <v>10.846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4560.6704</v>
      </c>
      <c r="L2941" s="459" t="s">
        <v>539</v>
      </c>
      <c r="O2941">
        <v>10.846</v>
      </c>
      <c r="P2941" t="s">
        <v>9030</v>
      </c>
    </row>
    <row r="2942" spans="1:16" ht="15" x14ac:dyDescent="0.25">
      <c r="A2942">
        <v>224020</v>
      </c>
      <c r="B2942" t="str">
        <f t="shared" si="90"/>
        <v>SEVROLL 03729 Simple bottom line 4m silver</v>
      </c>
      <c r="C2942" s="185">
        <f t="shared" si="91"/>
        <v>14.52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6105.5844399999996</v>
      </c>
      <c r="L2942" s="459" t="s">
        <v>539</v>
      </c>
      <c r="O2942">
        <v>14.52</v>
      </c>
      <c r="P2942" t="s">
        <v>9094</v>
      </c>
    </row>
    <row r="2943" spans="1:16" ht="15" x14ac:dyDescent="0.25">
      <c r="A2943">
        <v>224118</v>
      </c>
      <c r="B2943" t="e">
        <f t="shared" si="90"/>
        <v>#N/A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5" x14ac:dyDescent="0.25">
      <c r="A2944">
        <v>224119</v>
      </c>
      <c r="B2944" t="e">
        <f t="shared" si="90"/>
        <v>#N/A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5" x14ac:dyDescent="0.25">
      <c r="A2945">
        <v>224120</v>
      </c>
      <c r="B2945" t="e">
        <f t="shared" si="90"/>
        <v>#N/A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5" x14ac:dyDescent="0.25">
      <c r="A2946">
        <v>224121</v>
      </c>
      <c r="B2946" t="e">
        <f t="shared" si="90"/>
        <v>#N/A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5" x14ac:dyDescent="0.25">
      <c r="A2947">
        <v>224122</v>
      </c>
      <c r="B2947" t="e">
        <f t="shared" si="90"/>
        <v>#N/A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5" x14ac:dyDescent="0.25">
      <c r="A2948">
        <v>224123</v>
      </c>
      <c r="B2948" t="e">
        <f t="shared" ref="B2948:B3011" si="92">IF($A$2=1,D2948,IF($A$2=2,F2948,IF($A$2=3,G2948,IF($A$2=4,E2948,IF($A$2&gt;4,P2948,"zadat jazyk")))))</f>
        <v>#N/A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5" x14ac:dyDescent="0.25">
      <c r="A2949">
        <v>224125</v>
      </c>
      <c r="B2949" t="e">
        <f t="shared" si="92"/>
        <v>#N/A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5" x14ac:dyDescent="0.25">
      <c r="A2950">
        <v>224127</v>
      </c>
      <c r="B2950" t="e">
        <f t="shared" si="92"/>
        <v>#N/A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5" x14ac:dyDescent="0.25">
      <c r="A2951">
        <v>224128</v>
      </c>
      <c r="B2951" t="e">
        <f t="shared" si="92"/>
        <v>#N/A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5" x14ac:dyDescent="0.25">
      <c r="A2952">
        <v>224129</v>
      </c>
      <c r="B2952" t="e">
        <f t="shared" si="92"/>
        <v>#N/A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5" x14ac:dyDescent="0.25">
      <c r="A2953">
        <v>224131</v>
      </c>
      <c r="B2953" t="str">
        <f t="shared" si="92"/>
        <v>SEVROLL 04460 upper guide rail Simple/Blue 1.5m (for laminate 18mm) silver</v>
      </c>
      <c r="C2953" s="185">
        <f t="shared" si="93"/>
        <v>4.9720000000000004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2116.3203899999999</v>
      </c>
      <c r="L2953" s="459" t="s">
        <v>538</v>
      </c>
      <c r="O2953">
        <v>4.9720000000000004</v>
      </c>
      <c r="P2953" t="s">
        <v>9417</v>
      </c>
    </row>
    <row r="2954" spans="1:16" ht="15" x14ac:dyDescent="0.25">
      <c r="A2954">
        <v>224132</v>
      </c>
      <c r="B2954" t="str">
        <f t="shared" si="92"/>
        <v>SEVROLL 04461 upper guide rail Simple/Blue 2m (for laminate 18mm) silver</v>
      </c>
      <c r="C2954" s="185">
        <f t="shared" si="93"/>
        <v>6.5339999999999998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2814.7062900000001</v>
      </c>
      <c r="L2954" s="459" t="s">
        <v>538</v>
      </c>
      <c r="O2954">
        <v>6.5339999999999998</v>
      </c>
      <c r="P2954" t="s">
        <v>9421</v>
      </c>
    </row>
    <row r="2955" spans="1:16" ht="15" x14ac:dyDescent="0.25">
      <c r="A2955">
        <v>224133</v>
      </c>
      <c r="B2955" t="str">
        <f t="shared" si="92"/>
        <v>SEVROLL 04462 upper guide rail Simple/Blue 2.5m (for laminate 18mm) silver</v>
      </c>
      <c r="C2955" s="185">
        <f t="shared" si="93"/>
        <v>8.0739999999999998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>
        <v>238.40726000000001</v>
      </c>
      <c r="I2955" s="460">
        <v>8.6655300000000004</v>
      </c>
      <c r="J2955" s="460">
        <v>41.658569999999997</v>
      </c>
      <c r="K2955" s="460">
        <v>3523.6733399999998</v>
      </c>
      <c r="L2955" s="459" t="s">
        <v>539</v>
      </c>
      <c r="O2955">
        <v>8.0739999999999998</v>
      </c>
      <c r="P2955" t="s">
        <v>9419</v>
      </c>
    </row>
    <row r="2956" spans="1:16" ht="15" x14ac:dyDescent="0.25">
      <c r="A2956">
        <v>224135</v>
      </c>
      <c r="B2956" t="str">
        <f t="shared" si="92"/>
        <v>SEVROLL 04457 upper guide rail Simple/Blue 2m (for laminate 18mm) olive</v>
      </c>
      <c r="C2956" s="185">
        <f t="shared" si="93"/>
        <v>7.37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3491.9286400000001</v>
      </c>
      <c r="L2956" s="459" t="s">
        <v>538</v>
      </c>
      <c r="O2956">
        <v>7.37</v>
      </c>
      <c r="P2956" t="s">
        <v>9420</v>
      </c>
    </row>
    <row r="2957" spans="1:16" ht="15" x14ac:dyDescent="0.25">
      <c r="A2957">
        <v>224136</v>
      </c>
      <c r="B2957" t="str">
        <f t="shared" si="92"/>
        <v>SEVROLL 04458 upper guide rail Simple/Blue 2.5m (for laminate 18mm) olive</v>
      </c>
      <c r="C2957" s="185">
        <f t="shared" si="93"/>
        <v>0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>
        <v>0</v>
      </c>
      <c r="I2957" s="460">
        <v>0</v>
      </c>
      <c r="J2957" s="460">
        <v>27.547039999999999</v>
      </c>
      <c r="K2957" s="460">
        <v>0</v>
      </c>
      <c r="L2957" s="459" t="s">
        <v>539</v>
      </c>
      <c r="O2957">
        <v>0</v>
      </c>
      <c r="P2957" t="s">
        <v>9418</v>
      </c>
    </row>
    <row r="2958" spans="1:16" ht="15" x14ac:dyDescent="0.25">
      <c r="A2958">
        <v>224137</v>
      </c>
      <c r="B2958" t="str">
        <f t="shared" si="92"/>
        <v>SEVROLL 04452 lower cover strip Simple/Blue 1.5m (for laminate 18mm) silver</v>
      </c>
      <c r="C2958" s="185">
        <f t="shared" si="93"/>
        <v>9.68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4116.2431999999999</v>
      </c>
      <c r="L2958" s="459" t="s">
        <v>538</v>
      </c>
      <c r="O2958">
        <v>9.68</v>
      </c>
      <c r="P2958" t="s">
        <v>9477</v>
      </c>
    </row>
    <row r="2959" spans="1:16" ht="15" x14ac:dyDescent="0.25">
      <c r="A2959">
        <v>224138</v>
      </c>
      <c r="B2959" t="str">
        <f t="shared" si="92"/>
        <v>SEVROLL 04453 lower cover strip Simple/Blue 2m (for laminate 18mm) silver</v>
      </c>
      <c r="C2959" s="185">
        <f t="shared" si="93"/>
        <v>12.738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5481.2698899999996</v>
      </c>
      <c r="L2959" s="459" t="s">
        <v>538</v>
      </c>
      <c r="O2959">
        <v>12.738</v>
      </c>
      <c r="P2959" t="s">
        <v>9481</v>
      </c>
    </row>
    <row r="2960" spans="1:16" ht="15" x14ac:dyDescent="0.25">
      <c r="A2960">
        <v>224139</v>
      </c>
      <c r="B2960" t="str">
        <f t="shared" si="92"/>
        <v>SEVROLL 04454 lower cover strip Simple/Blue 2.5m (for laminate 18mm) silver</v>
      </c>
      <c r="C2960" s="185">
        <f t="shared" si="93"/>
        <v>15.773999999999999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6856.8781399999998</v>
      </c>
      <c r="L2960" s="459" t="s">
        <v>539</v>
      </c>
      <c r="O2960">
        <v>15.773999999999999</v>
      </c>
      <c r="P2960" t="s">
        <v>9479</v>
      </c>
    </row>
    <row r="2961" spans="1:16" ht="15" x14ac:dyDescent="0.25">
      <c r="A2961">
        <v>224141</v>
      </c>
      <c r="B2961" t="str">
        <f t="shared" si="92"/>
        <v>SEVROLL 04449 lower cover strip Simple/Blue 2m (for laminate 18mm) olive</v>
      </c>
      <c r="C2961" s="185">
        <f t="shared" si="93"/>
        <v>14.366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6793.3883599999999</v>
      </c>
      <c r="L2961" s="459" t="s">
        <v>538</v>
      </c>
      <c r="O2961">
        <v>14.366</v>
      </c>
      <c r="P2961" t="s">
        <v>9480</v>
      </c>
    </row>
    <row r="2962" spans="1:16" ht="15" x14ac:dyDescent="0.25">
      <c r="A2962">
        <v>224142</v>
      </c>
      <c r="B2962" t="str">
        <f t="shared" si="92"/>
        <v>SEVROLL 04450 lower cover strip Simple/Blue 2.5m (for laminate 18mm) olive</v>
      </c>
      <c r="C2962" s="185">
        <f t="shared" si="93"/>
        <v>0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>
        <v>0</v>
      </c>
      <c r="I2962" s="460">
        <v>0</v>
      </c>
      <c r="J2962" s="460">
        <v>58.638979999999997</v>
      </c>
      <c r="K2962" s="460">
        <v>0</v>
      </c>
      <c r="L2962" s="459" t="s">
        <v>539</v>
      </c>
      <c r="O2962">
        <v>0</v>
      </c>
      <c r="P2962" t="s">
        <v>9478</v>
      </c>
    </row>
    <row r="2963" spans="1:16" ht="15" x14ac:dyDescent="0.25">
      <c r="A2963">
        <v>224146</v>
      </c>
      <c r="B2963" t="str">
        <f t="shared" si="92"/>
        <v>SEVROLL 03755 upper guide rail Simple/Blue 1.5m (for laminate 10mm) silver</v>
      </c>
      <c r="C2963" s="185">
        <f t="shared" si="93"/>
        <v>5.6980000000000004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2444.35</v>
      </c>
      <c r="L2963" s="459" t="s">
        <v>539</v>
      </c>
      <c r="O2963">
        <v>5.6980000000000004</v>
      </c>
      <c r="P2963" t="s">
        <v>8923</v>
      </c>
    </row>
    <row r="2964" spans="1:16" ht="15" x14ac:dyDescent="0.25">
      <c r="A2964">
        <v>224147</v>
      </c>
      <c r="B2964" t="str">
        <f t="shared" si="92"/>
        <v>SEVROLL 03756 upper guide rail Simple/Blue 2m (for laminate 10mm) silver</v>
      </c>
      <c r="C2964" s="185">
        <f t="shared" si="93"/>
        <v>7.524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3259.1334900000002</v>
      </c>
      <c r="L2964" s="459" t="s">
        <v>538</v>
      </c>
      <c r="O2964">
        <v>7.524</v>
      </c>
      <c r="P2964" t="s">
        <v>8971</v>
      </c>
    </row>
    <row r="2965" spans="1:16" ht="15" x14ac:dyDescent="0.25">
      <c r="A2965">
        <v>224148</v>
      </c>
      <c r="B2965" t="str">
        <f t="shared" si="92"/>
        <v>SEVROLL 03757 upper guide rail Simple/Blue 2.5m (for laminate 10mm) silver</v>
      </c>
      <c r="C2965" s="185">
        <f t="shared" si="93"/>
        <v>9.3719999999999999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>
        <v>275.63605000000001</v>
      </c>
      <c r="I2965" s="460">
        <v>10.018700000000001</v>
      </c>
      <c r="J2965" s="460">
        <v>38.008719999999997</v>
      </c>
      <c r="K2965" s="460">
        <v>4073.9169499999998</v>
      </c>
      <c r="L2965" s="459" t="s">
        <v>539</v>
      </c>
      <c r="O2965">
        <v>9.3719999999999999</v>
      </c>
      <c r="P2965" t="s">
        <v>9005</v>
      </c>
    </row>
    <row r="2966" spans="1:16" ht="15" x14ac:dyDescent="0.25">
      <c r="A2966">
        <v>224149</v>
      </c>
      <c r="B2966" t="e">
        <f t="shared" si="92"/>
        <v>#N/A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5" x14ac:dyDescent="0.25">
      <c r="A2967">
        <v>224150</v>
      </c>
      <c r="B2967" t="e">
        <f t="shared" si="92"/>
        <v>#N/A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5" x14ac:dyDescent="0.25">
      <c r="A2968">
        <v>224151</v>
      </c>
      <c r="B2968" t="e">
        <f t="shared" si="92"/>
        <v>#N/A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5" x14ac:dyDescent="0.25">
      <c r="A2969">
        <v>224152</v>
      </c>
      <c r="B2969" t="str">
        <f t="shared" si="92"/>
        <v>SEVROLL 03746 lower cover strip Simple/Blue 1.5m (for laminate 10mm) silver</v>
      </c>
      <c r="C2969" s="185">
        <f t="shared" si="93"/>
        <v>8.9320000000000004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4084.4985000000001</v>
      </c>
      <c r="L2969" s="459" t="s">
        <v>538</v>
      </c>
      <c r="O2969">
        <v>8.9320000000000004</v>
      </c>
      <c r="P2969" t="s">
        <v>9006</v>
      </c>
    </row>
    <row r="2970" spans="1:16" ht="15" x14ac:dyDescent="0.25">
      <c r="A2970">
        <v>224153</v>
      </c>
      <c r="B2970" t="str">
        <f t="shared" si="92"/>
        <v>SEVROLL 03747 lower cover strip Simple/Blue 2m (for laminate 10mm) silver</v>
      </c>
      <c r="C2970" s="185">
        <f t="shared" si="93"/>
        <v>11.77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5375.4538599999996</v>
      </c>
      <c r="L2970" s="459" t="s">
        <v>538</v>
      </c>
      <c r="O2970">
        <v>11.77</v>
      </c>
      <c r="P2970" t="s">
        <v>9062</v>
      </c>
    </row>
    <row r="2971" spans="1:16" ht="15" x14ac:dyDescent="0.25">
      <c r="A2971">
        <v>224154</v>
      </c>
      <c r="B2971" t="str">
        <f t="shared" si="92"/>
        <v>SEVROLL 03748 lower cover strip Simple/Blue 2.5m (for laminate 10mm) silver</v>
      </c>
      <c r="C2971" s="185">
        <f t="shared" si="93"/>
        <v>14.586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6666.4092099999998</v>
      </c>
      <c r="L2971" s="459" t="s">
        <v>539</v>
      </c>
      <c r="O2971">
        <v>14.586</v>
      </c>
      <c r="P2971" t="s">
        <v>9120</v>
      </c>
    </row>
    <row r="2972" spans="1:16" ht="15" x14ac:dyDescent="0.25">
      <c r="A2972">
        <v>224155</v>
      </c>
      <c r="B2972" t="e">
        <f t="shared" si="92"/>
        <v>#N/A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5" x14ac:dyDescent="0.25">
      <c r="A2973">
        <v>224156</v>
      </c>
      <c r="B2973" t="e">
        <f t="shared" si="92"/>
        <v>#N/A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5" x14ac:dyDescent="0.25">
      <c r="A2974">
        <v>224157</v>
      </c>
      <c r="B2974" t="e">
        <f t="shared" si="92"/>
        <v>#N/A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5" x14ac:dyDescent="0.25">
      <c r="A2975">
        <v>224158</v>
      </c>
      <c r="B2975" t="str">
        <f t="shared" si="92"/>
        <v>SEVROLL 04446 connecting strip Simple/Blue H21 3m (for laminate 18mm) olive</v>
      </c>
      <c r="C2975" s="185">
        <f t="shared" si="93"/>
        <v>12.628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5809.2995000000001</v>
      </c>
      <c r="L2975" s="459" t="s">
        <v>538</v>
      </c>
      <c r="O2975">
        <v>12.628</v>
      </c>
      <c r="P2975" t="s">
        <v>9496</v>
      </c>
    </row>
    <row r="2976" spans="1:16" ht="15" x14ac:dyDescent="0.25">
      <c r="A2976">
        <v>224161</v>
      </c>
      <c r="B2976" t="str">
        <f t="shared" si="92"/>
        <v>SEVROLL 219-070 Symmetric fittings set for 2 wings</v>
      </c>
      <c r="C2976" s="185">
        <f t="shared" si="93"/>
        <v>33.792000000000002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>
        <v>1059.69202</v>
      </c>
      <c r="I2976" s="460">
        <v>39.970709999999997</v>
      </c>
      <c r="J2976" s="460">
        <v>136.36887999999999</v>
      </c>
      <c r="K2976" s="460">
        <v>15479.372139999999</v>
      </c>
      <c r="L2976" s="459" t="s">
        <v>539</v>
      </c>
      <c r="O2976">
        <v>33.792000000000002</v>
      </c>
      <c r="P2976" t="s">
        <v>9231</v>
      </c>
    </row>
    <row r="2977" spans="1:16" ht="15" x14ac:dyDescent="0.25">
      <c r="A2977">
        <v>224214</v>
      </c>
      <c r="B2977" t="str">
        <f t="shared" si="92"/>
        <v>SEVROLL 20240 Simple/Blue positioner for top carriage</v>
      </c>
      <c r="C2977" s="185">
        <f t="shared" si="93"/>
        <v>0.42152000000000001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191.98057</v>
      </c>
      <c r="L2977" s="459" t="s">
        <v>539</v>
      </c>
      <c r="O2977">
        <v>0.42152000000000001</v>
      </c>
      <c r="P2977" t="s">
        <v>8836</v>
      </c>
    </row>
    <row r="2978" spans="1:16" ht="15" x14ac:dyDescent="0.25">
      <c r="A2978">
        <v>225358</v>
      </c>
      <c r="B2978" t="str">
        <f t="shared" si="92"/>
        <v>SEVROLL 01970 Exclusive top line 1.8m olive</v>
      </c>
      <c r="C2978" s="185">
        <f t="shared" si="93"/>
        <v>20.042000000000002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9180.7993700000006</v>
      </c>
      <c r="L2978" s="459" t="s">
        <v>539</v>
      </c>
      <c r="O2978">
        <v>20.042000000000002</v>
      </c>
      <c r="P2978" t="s">
        <v>9165</v>
      </c>
    </row>
    <row r="2979" spans="1:16" ht="15" x14ac:dyDescent="0.25">
      <c r="A2979">
        <v>225367</v>
      </c>
      <c r="B2979" t="str">
        <f t="shared" si="92"/>
        <v>SEVROLL 04337-Y Elegant II bottom line 6m brushed olive</v>
      </c>
      <c r="C2979" s="185">
        <f t="shared" si="93"/>
        <v>48.817999999999998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195.35040000000001</v>
      </c>
      <c r="K2979" s="460">
        <v>21842.694049999998</v>
      </c>
      <c r="L2979" s="459" t="s">
        <v>539</v>
      </c>
      <c r="O2979">
        <v>48.817999999999998</v>
      </c>
      <c r="P2979" t="s">
        <v>9362</v>
      </c>
    </row>
    <row r="2980" spans="1:16" ht="15" x14ac:dyDescent="0.25">
      <c r="A2980">
        <v>225368</v>
      </c>
      <c r="B2980" t="str">
        <f t="shared" si="92"/>
        <v>SEVROLL 04347 Elegant II bottom line 6m olive dark brushed</v>
      </c>
      <c r="C2980" s="185">
        <f t="shared" si="93"/>
        <v>46.485999999999997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>
        <v>1524.21326</v>
      </c>
      <c r="I2980" s="460">
        <v>54.803600000000003</v>
      </c>
      <c r="J2980" s="460">
        <v>195.35040000000001</v>
      </c>
      <c r="K2980" s="460">
        <v>21842.694049999998</v>
      </c>
      <c r="L2980" s="459" t="s">
        <v>539</v>
      </c>
      <c r="O2980">
        <v>46.485999999999997</v>
      </c>
      <c r="P2980" t="s">
        <v>9363</v>
      </c>
    </row>
    <row r="2981" spans="1:16" ht="15" x14ac:dyDescent="0.25">
      <c r="A2981">
        <v>225369</v>
      </c>
      <c r="B2981" t="str">
        <f t="shared" si="92"/>
        <v>SEVROLL 04342 Elegant II bottom line 6m black brushed</v>
      </c>
      <c r="C2981" s="185">
        <f t="shared" si="93"/>
        <v>48.817999999999998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195.35040000000001</v>
      </c>
      <c r="K2981" s="460">
        <v>21842.694049999998</v>
      </c>
      <c r="L2981" s="459" t="s">
        <v>538</v>
      </c>
      <c r="O2981">
        <v>48.817999999999998</v>
      </c>
      <c r="P2981" t="s">
        <v>9361</v>
      </c>
    </row>
    <row r="2982" spans="1:16" ht="15" x14ac:dyDescent="0.25">
      <c r="A2982">
        <v>225370</v>
      </c>
      <c r="B2982" t="str">
        <f t="shared" si="92"/>
        <v>SEVROLL 03424-Y Gemini overhead line 6m brushed olive</v>
      </c>
      <c r="C2982" s="185">
        <f t="shared" si="93"/>
        <v>79.903999999999996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297.64620000000002</v>
      </c>
      <c r="K2982" s="460">
        <v>34195.328569999998</v>
      </c>
      <c r="L2982" s="459" t="s">
        <v>539</v>
      </c>
      <c r="O2982">
        <v>79.903999999999996</v>
      </c>
      <c r="P2982" t="s">
        <v>9392</v>
      </c>
    </row>
    <row r="2983" spans="1:16" ht="15" x14ac:dyDescent="0.25">
      <c r="A2983">
        <v>225371</v>
      </c>
      <c r="B2983" t="str">
        <f t="shared" si="92"/>
        <v>SEVROLL 03524 Gemini overhead line 6m olive dark brushed</v>
      </c>
      <c r="C2983" s="185">
        <f t="shared" si="93"/>
        <v>79.903999999999996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>
        <v>2386.1970999999999</v>
      </c>
      <c r="I2983" s="460">
        <v>85.796509999999998</v>
      </c>
      <c r="J2983" s="460">
        <v>297.64620000000002</v>
      </c>
      <c r="K2983" s="460">
        <v>34195.328569999998</v>
      </c>
      <c r="L2983" s="459" t="s">
        <v>539</v>
      </c>
      <c r="O2983">
        <v>79.903999999999996</v>
      </c>
      <c r="P2983" t="s">
        <v>9393</v>
      </c>
    </row>
    <row r="2984" spans="1:16" ht="15" x14ac:dyDescent="0.25">
      <c r="A2984">
        <v>225372</v>
      </c>
      <c r="B2984" t="str">
        <f t="shared" si="92"/>
        <v>SEVROLL 03222 Gemini overhead line 6m black brushed</v>
      </c>
      <c r="C2984" s="185">
        <f t="shared" si="93"/>
        <v>79.903999999999996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297.64620000000002</v>
      </c>
      <c r="K2984" s="460">
        <v>34195.328569999998</v>
      </c>
      <c r="L2984" s="459" t="s">
        <v>538</v>
      </c>
      <c r="O2984">
        <v>79.903999999999996</v>
      </c>
      <c r="P2984" t="s">
        <v>9391</v>
      </c>
    </row>
    <row r="2985" spans="1:16" ht="15" x14ac:dyDescent="0.25">
      <c r="A2985">
        <v>227067</v>
      </c>
      <c r="B2985" t="str">
        <f t="shared" si="92"/>
        <v>SEVROLL 20138-SV shock absorber stop Sevromatic 10/18mm 14-25kg left</v>
      </c>
      <c r="C2985" s="185">
        <f t="shared" si="93"/>
        <v>12.034000000000001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5268.7977899999996</v>
      </c>
      <c r="L2985" s="459" t="s">
        <v>695</v>
      </c>
      <c r="O2985">
        <v>12.034000000000001</v>
      </c>
      <c r="P2985" t="s">
        <v>9081</v>
      </c>
    </row>
    <row r="2986" spans="1:16" ht="15" x14ac:dyDescent="0.25">
      <c r="A2986">
        <v>227068</v>
      </c>
      <c r="B2986" t="str">
        <f t="shared" si="92"/>
        <v>SEVROLL 20137-SV shock absorber stop Sevromatic 10/18mm 14-25kg right</v>
      </c>
      <c r="C2986" s="185">
        <f t="shared" si="93"/>
        <v>12.034000000000001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5268.7977899999996</v>
      </c>
      <c r="L2986" s="459" t="s">
        <v>695</v>
      </c>
      <c r="O2986">
        <v>12.034000000000001</v>
      </c>
      <c r="P2986" t="s">
        <v>9082</v>
      </c>
    </row>
    <row r="2987" spans="1:16" ht="15" x14ac:dyDescent="0.25">
      <c r="A2987">
        <v>227069</v>
      </c>
      <c r="B2987" t="str">
        <f t="shared" si="92"/>
        <v>SEVROLL 20196-SV shock absorber stop Sevromatic 10/18mm 25-50kg left</v>
      </c>
      <c r="C2987" s="185">
        <f t="shared" si="93"/>
        <v>12.034000000000001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5268.7977899999996</v>
      </c>
      <c r="L2987" s="459" t="s">
        <v>695</v>
      </c>
      <c r="O2987">
        <v>12.034000000000001</v>
      </c>
      <c r="P2987" t="s">
        <v>9083</v>
      </c>
    </row>
    <row r="2988" spans="1:16" ht="15" x14ac:dyDescent="0.25">
      <c r="A2988">
        <v>227070</v>
      </c>
      <c r="B2988" t="str">
        <f t="shared" si="92"/>
        <v>SEVROLL 20197-SV shock absorber stop Sevromatic 10/18mm 25-50kg right</v>
      </c>
      <c r="C2988" s="185">
        <f t="shared" si="93"/>
        <v>12.034000000000001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5268.7977899999996</v>
      </c>
      <c r="L2988" s="459" t="s">
        <v>538</v>
      </c>
      <c r="O2988">
        <v>12.034000000000001</v>
      </c>
      <c r="P2988" t="s">
        <v>9084</v>
      </c>
    </row>
    <row r="2989" spans="1:16" ht="15" x14ac:dyDescent="0.25">
      <c r="A2989">
        <v>227185</v>
      </c>
      <c r="B2989" t="str">
        <f t="shared" si="92"/>
        <v>K-SEVROLL shock absorber Sevromatic 10/18mm 14-25kg L+P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758.78985999999998</v>
      </c>
      <c r="I2989" s="460">
        <v>25.710319999999999</v>
      </c>
      <c r="J2989" s="460">
        <v>89.555999999999997</v>
      </c>
      <c r="K2989" s="460">
        <v>10537.595579999999</v>
      </c>
      <c r="L2989" s="459" t="s">
        <v>538</v>
      </c>
      <c r="O2989">
        <v>0</v>
      </c>
      <c r="P2989" t="s">
        <v>9212</v>
      </c>
    </row>
    <row r="2990" spans="1:16" ht="15" x14ac:dyDescent="0.25">
      <c r="A2990">
        <v>227187</v>
      </c>
      <c r="B2990" t="str">
        <f t="shared" si="92"/>
        <v>K-SEVROLL shock absorber Sevromatic 10/18mm 25-50kg L+P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758.78985999999998</v>
      </c>
      <c r="I2990" s="460">
        <v>25.710319999999999</v>
      </c>
      <c r="J2990" s="460">
        <v>89.555999999999997</v>
      </c>
      <c r="K2990" s="460">
        <v>10537.595579999999</v>
      </c>
      <c r="L2990" s="459" t="s">
        <v>538</v>
      </c>
      <c r="O2990">
        <v>0</v>
      </c>
      <c r="P2990" t="s">
        <v>9213</v>
      </c>
    </row>
    <row r="2991" spans="1:16" ht="15" x14ac:dyDescent="0.25">
      <c r="A2991">
        <v>227193</v>
      </c>
      <c r="B2991" t="str">
        <f t="shared" si="92"/>
        <v>SEVROLL 01616 connecting rail H10 Decor 3m olive</v>
      </c>
      <c r="C2991" s="185">
        <f t="shared" si="93"/>
        <v>14.19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6689.71414</v>
      </c>
      <c r="L2991" s="459" t="s">
        <v>539</v>
      </c>
      <c r="O2991">
        <v>14.19</v>
      </c>
      <c r="P2991" t="s">
        <v>9112</v>
      </c>
    </row>
    <row r="2992" spans="1:16" ht="15" x14ac:dyDescent="0.25">
      <c r="A2992">
        <v>227196</v>
      </c>
      <c r="B2992" t="str">
        <f t="shared" si="92"/>
        <v>SEVROLL 02838 Comfort overhead line 6m silver</v>
      </c>
      <c r="C2992" s="185">
        <f t="shared" si="93"/>
        <v>102.608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382.18380000000002</v>
      </c>
      <c r="K2992" s="460">
        <v>42285.215190000003</v>
      </c>
      <c r="L2992" s="459" t="s">
        <v>539</v>
      </c>
      <c r="O2992">
        <v>102.608</v>
      </c>
      <c r="P2992" t="s">
        <v>9312</v>
      </c>
    </row>
    <row r="2993" spans="1:16" ht="15" x14ac:dyDescent="0.25">
      <c r="A2993">
        <v>227197</v>
      </c>
      <c r="B2993" t="str">
        <f t="shared" si="92"/>
        <v>SEVROLL 02833 Comfort upper line 6m olive</v>
      </c>
      <c r="C2993" s="185">
        <f t="shared" si="93"/>
        <v>112.86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455.83721000000003</v>
      </c>
      <c r="K2993" s="460">
        <v>52833.182480000003</v>
      </c>
      <c r="L2993" s="459" t="s">
        <v>539</v>
      </c>
      <c r="O2993">
        <v>112.86</v>
      </c>
      <c r="P2993" t="s">
        <v>9315</v>
      </c>
    </row>
    <row r="2994" spans="1:16" ht="15" x14ac:dyDescent="0.25">
      <c r="A2994">
        <v>227321</v>
      </c>
      <c r="B2994" t="str">
        <f t="shared" si="92"/>
        <v>SEVROLL 02835 Comfort overhead line 2.35m silver</v>
      </c>
      <c r="C2994" s="185">
        <f t="shared" si="93"/>
        <v>40.194000000000003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16563.524389999999</v>
      </c>
      <c r="L2994" s="459" t="s">
        <v>538</v>
      </c>
      <c r="O2994">
        <v>40.194000000000003</v>
      </c>
      <c r="P2994" t="s">
        <v>9279</v>
      </c>
    </row>
    <row r="2995" spans="1:16" ht="15" x14ac:dyDescent="0.25">
      <c r="A2995">
        <v>227324</v>
      </c>
      <c r="B2995" t="str">
        <f t="shared" si="92"/>
        <v>SEVROLL 02836 Comfort upper line 3m silver</v>
      </c>
      <c r="C2995" s="185">
        <f t="shared" si="93"/>
        <v>51.304000000000002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21137.42181</v>
      </c>
      <c r="L2995" s="459" t="s">
        <v>538</v>
      </c>
      <c r="O2995">
        <v>51.304000000000002</v>
      </c>
      <c r="P2995" t="s">
        <v>9295</v>
      </c>
    </row>
    <row r="2996" spans="1:16" ht="15" x14ac:dyDescent="0.25">
      <c r="A2996">
        <v>228009</v>
      </c>
      <c r="B2996" t="str">
        <f t="shared" si="92"/>
        <v>SEVROLL 10204 top carriage Gemini symmetrical 10/18mm - 2 pcs</v>
      </c>
      <c r="C2996" s="185">
        <f t="shared" si="93"/>
        <v>4.8620000000000001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2122.4510500000001</v>
      </c>
      <c r="L2996" s="459" t="s">
        <v>695</v>
      </c>
      <c r="O2996">
        <v>4.8620000000000001</v>
      </c>
      <c r="P2996" t="s">
        <v>9426</v>
      </c>
    </row>
    <row r="2997" spans="1:16" ht="15" x14ac:dyDescent="0.25">
      <c r="A2997">
        <v>228023</v>
      </c>
      <c r="B2997" t="str">
        <f t="shared" si="92"/>
        <v>SEVROLL 10196 Focus upper carriage 18mm 2 pcs</v>
      </c>
      <c r="C2997" s="185">
        <f t="shared" si="93"/>
        <v>3.6960000000000002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1610.50298</v>
      </c>
      <c r="L2997" s="459" t="s">
        <v>538</v>
      </c>
      <c r="O2997">
        <v>3.6960000000000002</v>
      </c>
      <c r="P2997" t="s">
        <v>9369</v>
      </c>
    </row>
    <row r="2998" spans="1:16" ht="15" x14ac:dyDescent="0.25">
      <c r="A2998">
        <v>228198</v>
      </c>
      <c r="B2998" t="str">
        <f t="shared" si="92"/>
        <v>SEVROLL 02033 "U" profile for laminate 16mm 3m silver</v>
      </c>
      <c r="C2998" s="185">
        <f t="shared" si="93"/>
        <v>5.5439999999999996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2406.2226000000001</v>
      </c>
      <c r="L2998" s="459" t="s">
        <v>539</v>
      </c>
      <c r="O2998">
        <v>5.5439999999999996</v>
      </c>
      <c r="P2998" t="s">
        <v>8913</v>
      </c>
    </row>
    <row r="2999" spans="1:16" ht="15" x14ac:dyDescent="0.25">
      <c r="A2999">
        <v>228201</v>
      </c>
      <c r="B2999" t="str">
        <f t="shared" si="92"/>
        <v>SEVROLL 04607 Beta 16mm mounting bar 2.70m silver</v>
      </c>
      <c r="C2999" s="185">
        <f t="shared" si="93"/>
        <v>6.9960000000000004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3132.2380699999999</v>
      </c>
      <c r="L2999" s="459" t="s">
        <v>539</v>
      </c>
      <c r="O2999">
        <v>6.9960000000000004</v>
      </c>
      <c r="P2999" t="s">
        <v>8931</v>
      </c>
    </row>
    <row r="3000" spans="1:16" ht="15" x14ac:dyDescent="0.25">
      <c r="A3000">
        <v>228202</v>
      </c>
      <c r="B3000" t="str">
        <f t="shared" si="92"/>
        <v>SEVROLL 02780 Ergo 16 mounting bar 2.7m silver</v>
      </c>
      <c r="C3000" s="185">
        <f t="shared" si="93"/>
        <v>6.9960000000000004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>
        <v>218.57187999999999</v>
      </c>
      <c r="I3000" s="460">
        <v>7.8588300000000002</v>
      </c>
      <c r="J3000" s="460">
        <v>33.579320000000003</v>
      </c>
      <c r="K3000" s="460">
        <v>3132.2380699999999</v>
      </c>
      <c r="L3000" s="459" t="s">
        <v>539</v>
      </c>
      <c r="O3000">
        <v>6.9960000000000004</v>
      </c>
      <c r="P3000" t="s">
        <v>8967</v>
      </c>
    </row>
    <row r="3001" spans="1:16" ht="15" x14ac:dyDescent="0.25">
      <c r="A3001">
        <v>228213</v>
      </c>
      <c r="B3001" t="e">
        <f t="shared" si="92"/>
        <v>#N/A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5" x14ac:dyDescent="0.25">
      <c r="A3002">
        <v>228221</v>
      </c>
      <c r="B3002" t="str">
        <f t="shared" si="92"/>
        <v>SEVROLL 04539 Universal 16 mounting bar 16mm 2.7m silver</v>
      </c>
      <c r="C3002" s="185">
        <f t="shared" si="93"/>
        <v>14.96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>
        <v>444.38125000000002</v>
      </c>
      <c r="I3002" s="460">
        <v>15.977880000000001</v>
      </c>
      <c r="J3002" s="460">
        <v>55.712400000000002</v>
      </c>
      <c r="K3002" s="460">
        <v>6368.1926599999997</v>
      </c>
      <c r="L3002" s="459" t="s">
        <v>539</v>
      </c>
      <c r="O3002">
        <v>14.96</v>
      </c>
      <c r="P3002" t="s">
        <v>9121</v>
      </c>
    </row>
    <row r="3003" spans="1:16" ht="15" x14ac:dyDescent="0.25">
      <c r="A3003">
        <v>229433</v>
      </c>
      <c r="B3003" t="str">
        <f t="shared" si="92"/>
        <v>SEVROLL plug-in stop brush 4.8x4mm gray</v>
      </c>
      <c r="C3003" s="185">
        <f t="shared" si="93"/>
        <v>4.5400000000000003E-2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24.212029999999999</v>
      </c>
      <c r="L3003" s="459" t="s">
        <v>695</v>
      </c>
      <c r="O3003">
        <v>4.5400000000000003E-2</v>
      </c>
      <c r="P3003" t="s">
        <v>9333</v>
      </c>
    </row>
    <row r="3004" spans="1:16" ht="15" x14ac:dyDescent="0.25">
      <c r="A3004">
        <v>229436</v>
      </c>
      <c r="B3004" t="str">
        <f t="shared" si="92"/>
        <v>SEVROLL 10197 lower carriage WD18V (2x carriage + positioner) with spring</v>
      </c>
      <c r="C3004" s="185">
        <f t="shared" si="93"/>
        <v>0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>
        <v>0</v>
      </c>
      <c r="I3004" s="460">
        <v>0</v>
      </c>
      <c r="J3004" s="460">
        <v>14.272180000000001</v>
      </c>
      <c r="K3004" s="460">
        <v>0</v>
      </c>
      <c r="L3004" s="459" t="s">
        <v>540</v>
      </c>
      <c r="O3004">
        <v>0</v>
      </c>
      <c r="P3004" t="s">
        <v>9486</v>
      </c>
    </row>
    <row r="3005" spans="1:16" ht="15" x14ac:dyDescent="0.25">
      <c r="A3005">
        <v>229439</v>
      </c>
      <c r="B3005" t="str">
        <f t="shared" si="92"/>
        <v>SEVROLL 10208 Maxim upper carriage 18mm - 2 pcs</v>
      </c>
      <c r="C3005" s="185">
        <f t="shared" si="93"/>
        <v>6.4459999999999997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2774.16185</v>
      </c>
      <c r="L3005" s="459" t="s">
        <v>540</v>
      </c>
      <c r="O3005">
        <v>6.4459999999999997</v>
      </c>
      <c r="P3005" t="s">
        <v>8984</v>
      </c>
    </row>
    <row r="3006" spans="1:16" ht="15" x14ac:dyDescent="0.25">
      <c r="A3006">
        <v>229440</v>
      </c>
      <c r="B3006" t="str">
        <f t="shared" si="92"/>
        <v>SEVROLL 10198 undercarriage WD 18C HI-TEC - 2 pcs</v>
      </c>
      <c r="C3006" s="185">
        <f t="shared" si="93"/>
        <v>4.4219999999999997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2143.7821199999998</v>
      </c>
      <c r="L3006" s="459" t="s">
        <v>538</v>
      </c>
      <c r="O3006">
        <v>4.4219999999999997</v>
      </c>
      <c r="P3006" t="s">
        <v>8916</v>
      </c>
    </row>
    <row r="3007" spans="1:16" ht="15" x14ac:dyDescent="0.25">
      <c r="A3007">
        <v>229441</v>
      </c>
      <c r="B3007" t="str">
        <f t="shared" si="92"/>
        <v>SEVROLL 10200 undercarriage WD 10C HI-TEC - 2 pcs</v>
      </c>
      <c r="C3007" s="185">
        <f t="shared" si="93"/>
        <v>6.2480000000000002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2730.3893800000001</v>
      </c>
      <c r="L3007" s="459" t="s">
        <v>538</v>
      </c>
      <c r="O3007">
        <v>6.2480000000000002</v>
      </c>
      <c r="P3007" t="s">
        <v>8949</v>
      </c>
    </row>
    <row r="3008" spans="1:16" ht="15" x14ac:dyDescent="0.25">
      <c r="A3008">
        <v>229442</v>
      </c>
      <c r="B3008" t="str">
        <f t="shared" si="92"/>
        <v>SEVROLL 10205 Master upper trolley 10mm - 2 pcs</v>
      </c>
      <c r="C3008" s="185">
        <f t="shared" si="93"/>
        <v>6.7539999999999996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3114.3501299999998</v>
      </c>
      <c r="L3008" s="459" t="s">
        <v>538</v>
      </c>
      <c r="O3008">
        <v>6.7539999999999996</v>
      </c>
      <c r="P3008" t="s">
        <v>8994</v>
      </c>
    </row>
    <row r="3009" spans="1:16" ht="15" x14ac:dyDescent="0.25">
      <c r="A3009">
        <v>229443</v>
      </c>
      <c r="B3009" t="str">
        <f t="shared" si="92"/>
        <v>SEVROLL 10206 Maxim board upper carriage 18mm - 2 pcs</v>
      </c>
      <c r="C3009" s="185">
        <f t="shared" si="93"/>
        <v>6.4459999999999997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>
        <v>199.57113000000001</v>
      </c>
      <c r="I3009" s="460">
        <v>7.1822600000000003</v>
      </c>
      <c r="J3009" s="460">
        <v>24.2668</v>
      </c>
      <c r="K3009" s="460">
        <v>2774.16185</v>
      </c>
      <c r="L3009" s="459" t="s">
        <v>540</v>
      </c>
      <c r="O3009">
        <v>6.4459999999999997</v>
      </c>
      <c r="P3009" t="s">
        <v>8985</v>
      </c>
    </row>
    <row r="3010" spans="1:16" ht="15" x14ac:dyDescent="0.25">
      <c r="A3010">
        <v>229446</v>
      </c>
      <c r="B3010" t="str">
        <f t="shared" si="92"/>
        <v>SEVROLL 10223 Simple/Blue V undercarriage (frame system) - 2 pcs</v>
      </c>
      <c r="C3010" s="185">
        <f t="shared" si="93"/>
        <v>2.31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1119.8864100000001</v>
      </c>
      <c r="L3010" s="459" t="s">
        <v>695</v>
      </c>
      <c r="O3010">
        <v>2.31</v>
      </c>
      <c r="P3010" t="s">
        <v>9484</v>
      </c>
    </row>
    <row r="3011" spans="1:16" ht="15" x14ac:dyDescent="0.25">
      <c r="A3011">
        <v>229447</v>
      </c>
      <c r="B3011" t="str">
        <f t="shared" si="92"/>
        <v>SEVROLL 05197 Simple undercarriage (frameless 18mm) - 2 pcs</v>
      </c>
      <c r="C3011" s="185">
        <f t="shared" si="93"/>
        <v>3.4980000000000002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1695.82772</v>
      </c>
      <c r="L3011" s="459" t="s">
        <v>538</v>
      </c>
      <c r="O3011">
        <v>3.4980000000000002</v>
      </c>
      <c r="P3011" t="s">
        <v>8874</v>
      </c>
    </row>
    <row r="3012" spans="1:16" ht="15" x14ac:dyDescent="0.25">
      <c r="A3012">
        <v>229681</v>
      </c>
      <c r="B3012" t="str">
        <f t="shared" ref="B3012:B3075" si="94">IF($A$2=1,D3012,IF($A$2=2,F3012,IF($A$2=3,G3012,IF($A$2=4,E3012,IF($A$2&gt;4,P3012,"zadat jazyk")))))</f>
        <v>SEVROLL 10163 Simple/Blue positioner for undercarriage</v>
      </c>
      <c r="C3012" s="185">
        <f t="shared" ref="C3012:C3075" si="95">IF($A$2=1,H3012,IF($A$2=2,I3012,IF($A$2=3,J3012,IF($A$2=4,K3012,IF($A$2&gt;4,O3012,"zadat jazyk")))))</f>
        <v>0.33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149.31799000000001</v>
      </c>
      <c r="L3012" s="459" t="s">
        <v>538</v>
      </c>
      <c r="O3012">
        <v>0.33</v>
      </c>
      <c r="P3012" t="s">
        <v>8835</v>
      </c>
    </row>
    <row r="3013" spans="1:16" ht="15" x14ac:dyDescent="0.25">
      <c r="A3013">
        <v>230886</v>
      </c>
      <c r="B3013" t="e">
        <f t="shared" si="94"/>
        <v>#N/A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5" x14ac:dyDescent="0.25">
      <c r="A3014">
        <v>230887</v>
      </c>
      <c r="B3014" t="e">
        <f t="shared" si="94"/>
        <v>#N/A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5" x14ac:dyDescent="0.25">
      <c r="A3015">
        <v>232989</v>
      </c>
      <c r="B3015" t="str">
        <f t="shared" si="94"/>
        <v>SEVROLL 20195 Optima shock absorber set L+P</v>
      </c>
      <c r="C3015" s="185">
        <f t="shared" si="95"/>
        <v>47.41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22984.33137</v>
      </c>
      <c r="L3015" s="459" t="s">
        <v>539</v>
      </c>
      <c r="O3015">
        <v>47.41</v>
      </c>
      <c r="P3015" t="s">
        <v>9293</v>
      </c>
    </row>
    <row r="3016" spans="1:16" ht="15" x14ac:dyDescent="0.25">
      <c r="A3016">
        <v>233428</v>
      </c>
      <c r="B3016" t="str">
        <f t="shared" si="94"/>
        <v>Sevroll 85003 Fiona II grab rail 2.7m silver</v>
      </c>
      <c r="C3016" s="185">
        <f t="shared" si="95"/>
        <v>12.254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>
        <v>364.04523</v>
      </c>
      <c r="I3016" s="460">
        <v>13.089370000000001</v>
      </c>
      <c r="J3016" s="460">
        <v>54.096670000000003</v>
      </c>
      <c r="K3016" s="460">
        <v>5216.93959</v>
      </c>
      <c r="L3016" s="459" t="s">
        <v>538</v>
      </c>
      <c r="O3016">
        <v>12.254</v>
      </c>
      <c r="P3016" t="s">
        <v>9054</v>
      </c>
    </row>
    <row r="3017" spans="1:16" ht="15" x14ac:dyDescent="0.25">
      <c r="A3017">
        <v>234399</v>
      </c>
      <c r="B3017" t="str">
        <f t="shared" si="94"/>
        <v>SEVROLL 02126 Exclusive overhead line 3.6m silver</v>
      </c>
      <c r="C3017" s="185">
        <f t="shared" si="95"/>
        <v>36.542000000000002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>
        <v>1035.54538</v>
      </c>
      <c r="I3017" s="460">
        <v>39.06514</v>
      </c>
      <c r="J3017" s="460">
        <v>133.27927</v>
      </c>
      <c r="K3017" s="460">
        <v>15126.65186</v>
      </c>
      <c r="L3017" s="459" t="s">
        <v>539</v>
      </c>
      <c r="O3017">
        <v>36.542000000000002</v>
      </c>
      <c r="P3017" t="s">
        <v>9270</v>
      </c>
    </row>
    <row r="3018" spans="1:16" ht="15" x14ac:dyDescent="0.25">
      <c r="A3018">
        <v>234757</v>
      </c>
      <c r="B3018" t="str">
        <f t="shared" si="94"/>
        <v>SEVROLL 03937 connecting rail H16 3m silver</v>
      </c>
      <c r="C3018" s="185">
        <f t="shared" si="95"/>
        <v>12.891999999999999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4781.3303900000001</v>
      </c>
      <c r="L3018" s="459" t="s">
        <v>539</v>
      </c>
      <c r="O3018">
        <v>12.891999999999999</v>
      </c>
      <c r="P3018" t="s">
        <v>9067</v>
      </c>
    </row>
    <row r="3019" spans="1:16" ht="15" x14ac:dyDescent="0.25">
      <c r="A3019">
        <v>234760</v>
      </c>
      <c r="B3019" t="str">
        <f t="shared" si="94"/>
        <v>SEVROLL 03936 connecting rail H16 3m olive</v>
      </c>
      <c r="C3019" s="185">
        <f t="shared" si="95"/>
        <v>14.19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>
        <v>416.87885</v>
      </c>
      <c r="I3019" s="460">
        <v>15.015040000000001</v>
      </c>
      <c r="J3019" s="460">
        <v>52.856400000000001</v>
      </c>
      <c r="K3019" s="460">
        <v>5974.0702899999997</v>
      </c>
      <c r="L3019" s="459" t="s">
        <v>539</v>
      </c>
      <c r="O3019">
        <v>14.19</v>
      </c>
      <c r="P3019" t="s">
        <v>9090</v>
      </c>
    </row>
    <row r="3020" spans="1:16" ht="15" x14ac:dyDescent="0.25">
      <c r="A3020">
        <v>234761</v>
      </c>
      <c r="B3020" t="e">
        <f t="shared" si="94"/>
        <v>#N/A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5" x14ac:dyDescent="0.25">
      <c r="A3021">
        <v>234762</v>
      </c>
      <c r="B3021" t="str">
        <f t="shared" si="94"/>
        <v>SEVROLL 03934 connecting rail H08/16 3m olive</v>
      </c>
      <c r="C3021" s="185">
        <f t="shared" si="95"/>
        <v>0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>
        <v>0</v>
      </c>
      <c r="I3021" s="460">
        <v>0</v>
      </c>
      <c r="J3021" s="460">
        <v>33.774619999999999</v>
      </c>
      <c r="K3021" s="460">
        <v>0</v>
      </c>
      <c r="L3021" s="459" t="s">
        <v>540</v>
      </c>
      <c r="O3021">
        <v>0</v>
      </c>
      <c r="P3021" t="s">
        <v>8989</v>
      </c>
    </row>
    <row r="3022" spans="1:16" ht="15" x14ac:dyDescent="0.25">
      <c r="A3022">
        <v>238027</v>
      </c>
      <c r="B3022" t="e">
        <f t="shared" si="94"/>
        <v>#N/A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5" x14ac:dyDescent="0.25">
      <c r="A3023">
        <v>238028</v>
      </c>
      <c r="B3023" t="e">
        <f t="shared" si="94"/>
        <v>#N/A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5" x14ac:dyDescent="0.25">
      <c r="A3024">
        <v>238029</v>
      </c>
      <c r="B3024" t="e">
        <f t="shared" si="94"/>
        <v>#N/A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5" x14ac:dyDescent="0.25">
      <c r="A3025">
        <v>238030</v>
      </c>
      <c r="B3025" t="e">
        <f t="shared" si="94"/>
        <v>#N/A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5" x14ac:dyDescent="0.25">
      <c r="A3026">
        <v>238031</v>
      </c>
      <c r="B3026" t="e">
        <f t="shared" si="94"/>
        <v>#N/A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5" x14ac:dyDescent="0.25">
      <c r="A3027">
        <v>238032</v>
      </c>
      <c r="B3027" t="e">
        <f t="shared" si="94"/>
        <v>#N/A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5" x14ac:dyDescent="0.25">
      <c r="A3028">
        <v>238033</v>
      </c>
      <c r="B3028" t="e">
        <f t="shared" si="94"/>
        <v>#N/A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5" x14ac:dyDescent="0.25">
      <c r="A3029">
        <v>238034</v>
      </c>
      <c r="B3029" t="e">
        <f t="shared" si="94"/>
        <v>#N/A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5" x14ac:dyDescent="0.25">
      <c r="A3030">
        <v>238036</v>
      </c>
      <c r="B3030" t="e">
        <f t="shared" si="94"/>
        <v>#N/A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5" x14ac:dyDescent="0.25">
      <c r="A3031">
        <v>238038</v>
      </c>
      <c r="B3031" t="e">
        <f t="shared" si="94"/>
        <v>#N/A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5" x14ac:dyDescent="0.25">
      <c r="A3032">
        <v>245317</v>
      </c>
      <c r="B3032" t="str">
        <f t="shared" si="94"/>
        <v>SEVROLL 16385 Simple profile sampler (box)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5" x14ac:dyDescent="0.25">
      <c r="A3033">
        <v>245666</v>
      </c>
      <c r="B3033" t="e">
        <f t="shared" si="94"/>
        <v>#N/A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5" x14ac:dyDescent="0.25">
      <c r="A3034">
        <v>245667</v>
      </c>
      <c r="B3034" t="str">
        <f t="shared" si="94"/>
        <v>SEVROLL 03938 connecting strip Simple/Blue H25 3m (16mm) olive</v>
      </c>
      <c r="C3034" s="185">
        <f t="shared" si="95"/>
        <v>0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>
        <v>0</v>
      </c>
      <c r="I3034" s="460">
        <v>0</v>
      </c>
      <c r="J3034" s="460">
        <v>44.507080000000002</v>
      </c>
      <c r="K3034" s="460">
        <v>0</v>
      </c>
      <c r="L3034" s="459" t="s">
        <v>539</v>
      </c>
      <c r="O3034">
        <v>0</v>
      </c>
      <c r="P3034" t="s">
        <v>9615</v>
      </c>
    </row>
    <row r="3035" spans="1:16" ht="15" x14ac:dyDescent="0.25">
      <c r="A3035">
        <v>245792</v>
      </c>
      <c r="B3035" t="str">
        <f t="shared" si="94"/>
        <v>SEVROLL 20224-SV plug-in stop brush 14x4mm, 50m, gray</v>
      </c>
      <c r="C3035" s="185">
        <f t="shared" si="95"/>
        <v>15.246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6314.0249899999999</v>
      </c>
      <c r="L3035" s="459" t="s">
        <v>539</v>
      </c>
      <c r="O3035">
        <v>15.246</v>
      </c>
      <c r="P3035" t="s">
        <v>9332</v>
      </c>
    </row>
    <row r="3036" spans="1:16" ht="15" x14ac:dyDescent="0.25">
      <c r="A3036">
        <v>245814</v>
      </c>
      <c r="B3036" t="str">
        <f t="shared" si="94"/>
        <v>SEVROLL 04569 Focus II 16mm mounting bar 2.7m silver</v>
      </c>
      <c r="C3036" s="185">
        <f t="shared" si="95"/>
        <v>7.3920000000000003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3308.5562300000001</v>
      </c>
      <c r="L3036" s="459" t="s">
        <v>539</v>
      </c>
      <c r="O3036">
        <v>7.3920000000000003</v>
      </c>
      <c r="P3036" t="s">
        <v>8932</v>
      </c>
    </row>
    <row r="3037" spans="1:16" ht="15" x14ac:dyDescent="0.25">
      <c r="A3037">
        <v>245815</v>
      </c>
      <c r="B3037" t="str">
        <f t="shared" si="94"/>
        <v>SEVROLL 04572 Focus II 18mm mounting bar 2.7m silver</v>
      </c>
      <c r="C3037" s="185">
        <f t="shared" si="95"/>
        <v>7.3920000000000003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3308.5562300000001</v>
      </c>
      <c r="L3037" s="459" t="s">
        <v>538</v>
      </c>
      <c r="O3037">
        <v>7.3920000000000003</v>
      </c>
      <c r="P3037" t="s">
        <v>8941</v>
      </c>
    </row>
    <row r="3038" spans="1:16" ht="15" x14ac:dyDescent="0.25">
      <c r="A3038">
        <v>245816</v>
      </c>
      <c r="B3038" t="str">
        <f t="shared" si="94"/>
        <v>SEVROLL 04571 Focus II 18mm mounting bar 2.7m olive</v>
      </c>
      <c r="C3038" s="185">
        <f t="shared" si="95"/>
        <v>8.9760000000000009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4231.6330699999999</v>
      </c>
      <c r="L3038" s="459" t="s">
        <v>538</v>
      </c>
      <c r="O3038">
        <v>8.9760000000000009</v>
      </c>
      <c r="P3038" t="s">
        <v>8975</v>
      </c>
    </row>
    <row r="3039" spans="1:16" ht="15" x14ac:dyDescent="0.25">
      <c r="A3039">
        <v>246893</v>
      </c>
      <c r="B3039" t="str">
        <f t="shared" si="94"/>
        <v>SEVROLL 03917 Oaza II mounting rail 2.7m silver</v>
      </c>
      <c r="C3039" s="185">
        <f t="shared" si="95"/>
        <v>13.507999999999999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5782.5401700000002</v>
      </c>
      <c r="L3039" s="459" t="s">
        <v>538</v>
      </c>
      <c r="O3039">
        <v>13.507999999999999</v>
      </c>
      <c r="P3039" t="s">
        <v>9119</v>
      </c>
    </row>
    <row r="3040" spans="1:16" ht="15" x14ac:dyDescent="0.25">
      <c r="A3040">
        <v>246894</v>
      </c>
      <c r="B3040" t="str">
        <f t="shared" si="94"/>
        <v>SEVROLL 03916 Oaza II grab rail 2.7m olive</v>
      </c>
      <c r="C3040" s="185">
        <f t="shared" si="95"/>
        <v>14.256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6720.8289699999996</v>
      </c>
      <c r="L3040" s="459" t="s">
        <v>538</v>
      </c>
      <c r="O3040">
        <v>14.256</v>
      </c>
      <c r="P3040" t="s">
        <v>9136</v>
      </c>
    </row>
    <row r="3041" spans="1:16" ht="15" x14ac:dyDescent="0.25">
      <c r="A3041">
        <v>246895</v>
      </c>
      <c r="B3041" t="e">
        <f t="shared" si="94"/>
        <v>#N/A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5" x14ac:dyDescent="0.25">
      <c r="A3042">
        <v>251132</v>
      </c>
      <c r="B3042" t="str">
        <f t="shared" si="94"/>
        <v>SEVROLL 02681 Hide N bottom line 6m silver</v>
      </c>
      <c r="C3042" s="185">
        <f t="shared" si="95"/>
        <v>23.782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86.828620000000001</v>
      </c>
      <c r="K3042" s="460">
        <v>9856.0064600000005</v>
      </c>
      <c r="L3042" s="459" t="s">
        <v>539</v>
      </c>
      <c r="O3042">
        <v>23.782</v>
      </c>
      <c r="P3042" t="s">
        <v>9208</v>
      </c>
    </row>
    <row r="3043" spans="1:16" ht="15" x14ac:dyDescent="0.25">
      <c r="A3043">
        <v>252423</v>
      </c>
      <c r="B3043" t="str">
        <f t="shared" si="94"/>
        <v>SEVROLL 02579 Hide N bottom line 1.7m silver</v>
      </c>
      <c r="C3043" s="185">
        <f t="shared" si="95"/>
        <v>6.7539999999999996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2791.5274800000002</v>
      </c>
      <c r="L3043" s="459" t="s">
        <v>539</v>
      </c>
      <c r="O3043">
        <v>6.7539999999999996</v>
      </c>
      <c r="P3043" t="s">
        <v>8944</v>
      </c>
    </row>
    <row r="3044" spans="1:16" ht="15" x14ac:dyDescent="0.25">
      <c r="A3044">
        <v>252424</v>
      </c>
      <c r="B3044" t="str">
        <f t="shared" si="94"/>
        <v>SEVROLL 20179 profile cover Single + positioner</v>
      </c>
      <c r="C3044" s="185">
        <f t="shared" si="95"/>
        <v>24.045999999999999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10460.66942</v>
      </c>
      <c r="L3044" s="459" t="s">
        <v>539</v>
      </c>
      <c r="O3044">
        <v>24.045999999999999</v>
      </c>
      <c r="P3044" t="s">
        <v>10207</v>
      </c>
    </row>
    <row r="3045" spans="1:16" ht="15" x14ac:dyDescent="0.25">
      <c r="A3045">
        <v>252425</v>
      </c>
      <c r="B3045" t="str">
        <f t="shared" si="94"/>
        <v>SEVROLL 20213 single profile wall bracket</v>
      </c>
      <c r="C3045" s="185">
        <f t="shared" si="95"/>
        <v>6.8419999999999996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>
        <v>203.52159</v>
      </c>
      <c r="I3045" s="460">
        <v>7.6766699999999997</v>
      </c>
      <c r="J3045" s="460">
        <v>26.190639999999998</v>
      </c>
      <c r="K3045" s="460">
        <v>2972.9264600000001</v>
      </c>
      <c r="L3045" s="459" t="s">
        <v>539</v>
      </c>
      <c r="O3045">
        <v>6.8419999999999996</v>
      </c>
      <c r="P3045" t="s">
        <v>8970</v>
      </c>
    </row>
    <row r="3046" spans="1:16" ht="15" x14ac:dyDescent="0.25">
      <c r="A3046">
        <v>252566</v>
      </c>
      <c r="B3046" t="str">
        <f t="shared" si="94"/>
        <v>SEVROLL 04016 Gemini overhead line 3m white gloss</v>
      </c>
      <c r="C3046" s="185">
        <f t="shared" si="95"/>
        <v>34.341999999999999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12943.81868</v>
      </c>
      <c r="L3046" s="459" t="s">
        <v>538</v>
      </c>
      <c r="O3046">
        <v>34.341999999999999</v>
      </c>
      <c r="P3046" t="s">
        <v>9382</v>
      </c>
    </row>
    <row r="3047" spans="1:16" ht="15" x14ac:dyDescent="0.25">
      <c r="A3047">
        <v>252567</v>
      </c>
      <c r="B3047" t="str">
        <f t="shared" si="94"/>
        <v>SEVROLL 04051 connecting rail H18 3m white gloss</v>
      </c>
      <c r="C3047" s="185">
        <f t="shared" si="95"/>
        <v>16.5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6212.6180999999997</v>
      </c>
      <c r="L3047" s="459" t="s">
        <v>538</v>
      </c>
      <c r="O3047">
        <v>16.5</v>
      </c>
      <c r="P3047" t="s">
        <v>9489</v>
      </c>
    </row>
    <row r="3048" spans="1:16" ht="15" x14ac:dyDescent="0.25">
      <c r="A3048">
        <v>252568</v>
      </c>
      <c r="B3048" t="str">
        <f t="shared" si="94"/>
        <v>SEVROLL 04292 Elegant II lower line 3m white gloss</v>
      </c>
      <c r="C3048" s="185">
        <f t="shared" si="95"/>
        <v>18.876000000000001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7550.5609299999996</v>
      </c>
      <c r="L3048" s="459" t="s">
        <v>538</v>
      </c>
      <c r="O3048">
        <v>18.876000000000001</v>
      </c>
      <c r="P3048" t="s">
        <v>9350</v>
      </c>
    </row>
    <row r="3049" spans="1:16" ht="15" x14ac:dyDescent="0.25">
      <c r="A3049">
        <v>252569</v>
      </c>
      <c r="B3049" t="str">
        <f t="shared" si="94"/>
        <v>SEVROLL 04554 Faworyt II mounting bar 16/18mm 2.7m white gloss</v>
      </c>
      <c r="C3049" s="185">
        <f t="shared" si="95"/>
        <v>16.126000000000001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6523.7675799999997</v>
      </c>
      <c r="L3049" s="459" t="s">
        <v>538</v>
      </c>
      <c r="O3049">
        <v>16.126000000000001</v>
      </c>
      <c r="P3049" t="s">
        <v>9143</v>
      </c>
    </row>
    <row r="3050" spans="1:16" ht="15" x14ac:dyDescent="0.25">
      <c r="A3050">
        <v>252641</v>
      </c>
      <c r="B3050" t="e">
        <f t="shared" si="94"/>
        <v>#N/A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5" x14ac:dyDescent="0.25">
      <c r="A3051">
        <v>252987</v>
      </c>
      <c r="B3051" t="str">
        <f t="shared" si="94"/>
        <v>SEVROLL 20238 Simple/Blue assembly tool for laminate 10/18mm</v>
      </c>
      <c r="C3051" s="185">
        <f t="shared" si="95"/>
        <v>5.3680000000000003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149.2304</v>
      </c>
      <c r="I3051" s="460">
        <v>5.9477399999999996</v>
      </c>
      <c r="J3051" s="460">
        <v>26.004300000000001</v>
      </c>
      <c r="K3051" s="460">
        <v>2425.4100100000001</v>
      </c>
      <c r="L3051" s="459" t="s">
        <v>538</v>
      </c>
      <c r="O3051">
        <v>5.3680000000000003</v>
      </c>
      <c r="P3051" t="s">
        <v>9539</v>
      </c>
    </row>
    <row r="3052" spans="1:16" ht="15" x14ac:dyDescent="0.25">
      <c r="A3052">
        <v>256425</v>
      </c>
      <c r="B3052" t="str">
        <f t="shared" si="94"/>
        <v>SEVROLL 20183 assembly tool for the Maxim system small</v>
      </c>
      <c r="C3052" s="185">
        <f t="shared" si="95"/>
        <v>4.7409999999999997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>
        <v>131.7998</v>
      </c>
      <c r="I3052" s="460">
        <v>5.2530299999999999</v>
      </c>
      <c r="J3052" s="460">
        <v>22.921900000000001</v>
      </c>
      <c r="K3052" s="460">
        <v>2137.9153000000001</v>
      </c>
      <c r="L3052" s="459" t="s">
        <v>540</v>
      </c>
      <c r="O3052">
        <v>4.7409999999999997</v>
      </c>
      <c r="P3052" t="s">
        <v>9540</v>
      </c>
    </row>
    <row r="3053" spans="1:16" ht="15" x14ac:dyDescent="0.25">
      <c r="A3053">
        <v>260076</v>
      </c>
      <c r="B3053" t="str">
        <f t="shared" si="94"/>
        <v>SEVROLL 02452 angle 18x18mm 3m silver</v>
      </c>
      <c r="C3053" s="185">
        <f t="shared" si="95"/>
        <v>9.6140000000000008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3878.9967499999998</v>
      </c>
      <c r="L3053" s="459" t="s">
        <v>539</v>
      </c>
      <c r="O3053">
        <v>9.6140000000000008</v>
      </c>
      <c r="P3053" t="s">
        <v>9031</v>
      </c>
    </row>
    <row r="3054" spans="1:16" ht="15" x14ac:dyDescent="0.25">
      <c r="A3054">
        <v>262429</v>
      </c>
      <c r="B3054" t="str">
        <f t="shared" si="94"/>
        <v>SEVROLL 50510 Optima lower line 6m raw</v>
      </c>
      <c r="C3054" s="185">
        <f t="shared" si="95"/>
        <v>22.242000000000001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>
        <v>694.79805999999996</v>
      </c>
      <c r="I3054" s="460">
        <v>24.9817</v>
      </c>
      <c r="J3054" s="460">
        <v>85.905709999999999</v>
      </c>
      <c r="K3054" s="460">
        <v>9956.7835300000006</v>
      </c>
      <c r="L3054" s="459" t="s">
        <v>539</v>
      </c>
      <c r="O3054">
        <v>22.242000000000001</v>
      </c>
      <c r="P3054" t="s">
        <v>9202</v>
      </c>
    </row>
    <row r="3055" spans="1:16" ht="15" x14ac:dyDescent="0.25">
      <c r="A3055">
        <v>262430</v>
      </c>
      <c r="B3055" t="str">
        <f t="shared" si="94"/>
        <v>SEVROLL 04699 Optima upper line 6m silver</v>
      </c>
      <c r="C3055" s="185">
        <f t="shared" si="95"/>
        <v>69.058000000000007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>
        <v>2271.8449099999998</v>
      </c>
      <c r="I3055" s="460">
        <v>81.684939999999997</v>
      </c>
      <c r="J3055" s="460">
        <v>304.86430000000001</v>
      </c>
      <c r="K3055" s="460">
        <v>32556.60786</v>
      </c>
      <c r="L3055" s="459" t="s">
        <v>539</v>
      </c>
      <c r="O3055">
        <v>69.058000000000007</v>
      </c>
      <c r="P3055" t="s">
        <v>9310</v>
      </c>
    </row>
    <row r="3056" spans="1:16" ht="15" x14ac:dyDescent="0.25">
      <c r="A3056">
        <v>265065</v>
      </c>
      <c r="B3056" t="str">
        <f t="shared" si="94"/>
        <v>SEVROLL 04379 Fox II handle profile, 2.7 m, white polished</v>
      </c>
      <c r="C3056" s="185">
        <f t="shared" si="95"/>
        <v>20.283999999999999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8608.4691000000003</v>
      </c>
      <c r="L3056" s="459" t="s">
        <v>538</v>
      </c>
      <c r="O3056">
        <v>20.283999999999999</v>
      </c>
      <c r="P3056" t="s">
        <v>9371</v>
      </c>
    </row>
    <row r="3057" spans="1:16" ht="15" x14ac:dyDescent="0.25">
      <c r="A3057">
        <v>265066</v>
      </c>
      <c r="B3057" t="str">
        <f t="shared" si="94"/>
        <v>SEVROLL 00169 upper guide rail 3m white gloss</v>
      </c>
      <c r="C3057" s="185">
        <f t="shared" si="95"/>
        <v>19.931999999999999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7384.61438</v>
      </c>
      <c r="L3057" s="459" t="s">
        <v>538</v>
      </c>
      <c r="O3057">
        <v>19.931999999999999</v>
      </c>
      <c r="P3057" t="s">
        <v>9408</v>
      </c>
    </row>
    <row r="3058" spans="1:16" ht="15" x14ac:dyDescent="0.25">
      <c r="A3058">
        <v>265067</v>
      </c>
      <c r="B3058" t="str">
        <f t="shared" si="94"/>
        <v>SEVROLL 00145 Gemini 10 bottom cover strip 3m 10mm white gloss</v>
      </c>
      <c r="C3058" s="185">
        <f t="shared" si="95"/>
        <v>32.317999999999998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13420.91432</v>
      </c>
      <c r="L3058" s="459" t="s">
        <v>538</v>
      </c>
      <c r="O3058">
        <v>32.317999999999998</v>
      </c>
      <c r="P3058" t="s">
        <v>9469</v>
      </c>
    </row>
    <row r="3059" spans="1:16" ht="15" x14ac:dyDescent="0.25">
      <c r="A3059">
        <v>267880</v>
      </c>
      <c r="B3059" t="str">
        <f t="shared" si="94"/>
        <v>SEVROLL 04055 angle Mini 17x11mm 3m white gloss</v>
      </c>
      <c r="C3059" s="185">
        <f t="shared" si="95"/>
        <v>5.7640000000000002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2240.27646</v>
      </c>
      <c r="L3059" s="459" t="s">
        <v>538</v>
      </c>
      <c r="O3059">
        <v>5.7640000000000002</v>
      </c>
      <c r="P3059" t="s">
        <v>9504</v>
      </c>
    </row>
    <row r="3060" spans="1:16" ht="15" x14ac:dyDescent="0.25">
      <c r="A3060">
        <v>267882</v>
      </c>
      <c r="B3060" t="str">
        <f t="shared" si="94"/>
        <v>SEVROLL 04060 Gemini overhead line 2.35m white gloss</v>
      </c>
      <c r="C3060" s="185">
        <f t="shared" si="95"/>
        <v>26.928000000000001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10143.473319999999</v>
      </c>
      <c r="L3060" s="459" t="s">
        <v>538</v>
      </c>
      <c r="O3060">
        <v>26.928000000000001</v>
      </c>
      <c r="P3060" t="s">
        <v>9378</v>
      </c>
    </row>
    <row r="3061" spans="1:16" ht="15" x14ac:dyDescent="0.25">
      <c r="A3061">
        <v>267944</v>
      </c>
      <c r="B3061" t="str">
        <f t="shared" si="94"/>
        <v>SEVROLL 04065 upper guide rail 2.35m white gloss</v>
      </c>
      <c r="C3061" s="185">
        <f t="shared" si="95"/>
        <v>15.641999999999999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5787.3805000000002</v>
      </c>
      <c r="L3061" s="459" t="s">
        <v>538</v>
      </c>
      <c r="O3061">
        <v>15.641999999999999</v>
      </c>
      <c r="P3061" t="s">
        <v>9401</v>
      </c>
    </row>
    <row r="3062" spans="1:16" ht="15" x14ac:dyDescent="0.25">
      <c r="A3062">
        <v>267954</v>
      </c>
      <c r="B3062" t="str">
        <f t="shared" si="94"/>
        <v>SEVROLL 04063 Gemini 10 bottom cover strip 2.35m 10mm white gloss</v>
      </c>
      <c r="C3062" s="185">
        <f t="shared" si="95"/>
        <v>25.3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10485.73761</v>
      </c>
      <c r="L3062" s="459" t="s">
        <v>538</v>
      </c>
      <c r="O3062">
        <v>25.3</v>
      </c>
      <c r="P3062" t="s">
        <v>9464</v>
      </c>
    </row>
    <row r="3063" spans="1:16" ht="15" x14ac:dyDescent="0.25">
      <c r="A3063">
        <v>270113</v>
      </c>
      <c r="B3063" t="str">
        <f t="shared" si="94"/>
        <v>SEVROLL 02458 angle 22x22mm 3m silver</v>
      </c>
      <c r="C3063" s="185">
        <f t="shared" si="95"/>
        <v>10.141999999999999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4086.4297499999998</v>
      </c>
      <c r="L3063" s="459" t="s">
        <v>539</v>
      </c>
      <c r="O3063">
        <v>10.141999999999999</v>
      </c>
      <c r="P3063" t="s">
        <v>9032</v>
      </c>
    </row>
    <row r="3064" spans="1:16" ht="15" x14ac:dyDescent="0.25">
      <c r="A3064">
        <v>270114</v>
      </c>
      <c r="B3064" t="str">
        <f t="shared" si="94"/>
        <v>SEVROLL 02446 angle 10x10mm 3m silver</v>
      </c>
      <c r="C3064" s="185">
        <f t="shared" si="95"/>
        <v>4.1139999999999999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1659.4639199999999</v>
      </c>
      <c r="L3064" s="459" t="s">
        <v>539</v>
      </c>
      <c r="O3064">
        <v>4.1139999999999999</v>
      </c>
      <c r="P3064" t="s">
        <v>8887</v>
      </c>
    </row>
    <row r="3065" spans="1:16" ht="15" x14ac:dyDescent="0.25">
      <c r="A3065">
        <v>273035</v>
      </c>
      <c r="B3065" t="str">
        <f t="shared" si="94"/>
        <v>SEVROLL 02449 angle 10x18mm 3m silver</v>
      </c>
      <c r="C3065" s="185">
        <f t="shared" si="95"/>
        <v>5.6319999999999997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2271.3912799999998</v>
      </c>
      <c r="L3065" s="459" t="s">
        <v>539</v>
      </c>
      <c r="O3065">
        <v>5.6319999999999997</v>
      </c>
      <c r="P3065" t="s">
        <v>8924</v>
      </c>
    </row>
    <row r="3066" spans="1:16" ht="15" x14ac:dyDescent="0.25">
      <c r="A3066">
        <v>274345</v>
      </c>
      <c r="B3066" t="str">
        <f t="shared" si="94"/>
        <v>SEVROLL 10072-SV fitting set ZSE-18 PLUS PRINCE</v>
      </c>
      <c r="C3066" s="185">
        <f t="shared" si="95"/>
        <v>73.414000000000001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>
        <v>2179.9289100000001</v>
      </c>
      <c r="I3066" s="460">
        <v>78.380070000000003</v>
      </c>
      <c r="J3066" s="460">
        <v>273.45179999999999</v>
      </c>
      <c r="K3066" s="460">
        <v>31239.40826</v>
      </c>
      <c r="L3066" s="459" t="s">
        <v>539</v>
      </c>
      <c r="O3066">
        <v>73.414000000000001</v>
      </c>
      <c r="P3066" t="s">
        <v>9666</v>
      </c>
    </row>
    <row r="3067" spans="1:16" ht="15" x14ac:dyDescent="0.25">
      <c r="A3067">
        <v>276730</v>
      </c>
      <c r="B3067" t="str">
        <f t="shared" si="94"/>
        <v>SEVROLL 04532 Alfa II mounting bar 16/18mm 2.7m white gloss</v>
      </c>
      <c r="C3067" s="185">
        <f t="shared" si="95"/>
        <v>17.666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6554.8824199999999</v>
      </c>
      <c r="L3067" s="459" t="s">
        <v>538</v>
      </c>
      <c r="O3067">
        <v>17.666</v>
      </c>
      <c r="P3067" t="s">
        <v>9146</v>
      </c>
    </row>
    <row r="3068" spans="1:16" ht="15" x14ac:dyDescent="0.25">
      <c r="A3068">
        <v>276731</v>
      </c>
      <c r="B3068" t="str">
        <f t="shared" si="94"/>
        <v>SEVROLL 04066 angle Mini 17x11mm 3m white mat</v>
      </c>
      <c r="C3068" s="185">
        <f t="shared" si="95"/>
        <v>5.7640000000000002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2240.27646</v>
      </c>
      <c r="L3068" s="459" t="s">
        <v>538</v>
      </c>
      <c r="O3068">
        <v>5.7640000000000002</v>
      </c>
      <c r="P3068" t="s">
        <v>8914</v>
      </c>
    </row>
    <row r="3069" spans="1:16" ht="15" x14ac:dyDescent="0.25">
      <c r="A3069">
        <v>276732</v>
      </c>
      <c r="B3069" t="str">
        <f t="shared" si="94"/>
        <v>SEVROLL 04054 angle Mini 17x11mm 2.35m white gloss</v>
      </c>
      <c r="C3069" s="185">
        <f t="shared" si="95"/>
        <v>4.5540000000000003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1752.8088</v>
      </c>
      <c r="L3069" s="459" t="s">
        <v>538</v>
      </c>
      <c r="O3069">
        <v>4.5540000000000003</v>
      </c>
      <c r="P3069" t="s">
        <v>8888</v>
      </c>
    </row>
    <row r="3070" spans="1:16" ht="15" x14ac:dyDescent="0.25">
      <c r="A3070">
        <v>276735</v>
      </c>
      <c r="B3070" t="str">
        <f t="shared" si="94"/>
        <v>SEVROLL 04053 angle Mini 17x11mm 1.7m white gloss</v>
      </c>
      <c r="C3070" s="185">
        <f t="shared" si="95"/>
        <v>3.2559999999999998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1265.3411599999999</v>
      </c>
      <c r="L3070" s="459" t="s">
        <v>538</v>
      </c>
      <c r="O3070">
        <v>3.2559999999999998</v>
      </c>
      <c r="P3070" t="s">
        <v>8864</v>
      </c>
    </row>
    <row r="3071" spans="1:16" ht="15" x14ac:dyDescent="0.25">
      <c r="A3071">
        <v>276736</v>
      </c>
      <c r="B3071" t="str">
        <f t="shared" si="94"/>
        <v>SEVROLL 04062 Gemini 10 bottom cover strip 1.7m 10mm white gloss</v>
      </c>
      <c r="C3071" s="185">
        <f t="shared" si="95"/>
        <v>18.282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7592.0473700000002</v>
      </c>
      <c r="L3071" s="459" t="s">
        <v>538</v>
      </c>
      <c r="O3071">
        <v>18.282</v>
      </c>
      <c r="P3071" t="s">
        <v>9458</v>
      </c>
    </row>
    <row r="3072" spans="1:16" ht="15" x14ac:dyDescent="0.25">
      <c r="A3072">
        <v>276737</v>
      </c>
      <c r="B3072" t="str">
        <f t="shared" si="94"/>
        <v>SEVROLL 04064 upper guide rail 1.7m white gloss</v>
      </c>
      <c r="C3072" s="185">
        <f t="shared" si="95"/>
        <v>11.33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4179.7746299999999</v>
      </c>
      <c r="L3072" s="459" t="s">
        <v>538</v>
      </c>
      <c r="O3072">
        <v>11.33</v>
      </c>
      <c r="P3072" t="s">
        <v>9395</v>
      </c>
    </row>
    <row r="3073" spans="1:16" ht="15" x14ac:dyDescent="0.25">
      <c r="A3073">
        <v>276738</v>
      </c>
      <c r="B3073" t="str">
        <f t="shared" si="94"/>
        <v>SEVROLL 03890 connecting rail H08/18 3m white mat</v>
      </c>
      <c r="C3073" s="185">
        <f t="shared" si="95"/>
        <v>11.506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4573.8973900000001</v>
      </c>
      <c r="L3073" s="459" t="s">
        <v>539</v>
      </c>
      <c r="O3073">
        <v>11.506</v>
      </c>
      <c r="P3073" t="s">
        <v>9059</v>
      </c>
    </row>
    <row r="3074" spans="1:16" ht="15" x14ac:dyDescent="0.25">
      <c r="A3074">
        <v>276739</v>
      </c>
      <c r="B3074" t="str">
        <f t="shared" si="94"/>
        <v>SEVROLL 04050 connecting rail H10 3m white gloss</v>
      </c>
      <c r="C3074" s="185">
        <f t="shared" si="95"/>
        <v>18.062000000000001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6305.9629800000002</v>
      </c>
      <c r="L3074" s="459" t="s">
        <v>538</v>
      </c>
      <c r="O3074">
        <v>18.062000000000001</v>
      </c>
      <c r="P3074" t="s">
        <v>9163</v>
      </c>
    </row>
    <row r="3075" spans="1:16" ht="15" x14ac:dyDescent="0.25">
      <c r="A3075">
        <v>276742</v>
      </c>
      <c r="B3075" t="str">
        <f t="shared" si="94"/>
        <v>SEVROLL 04556 Faworyt II mounting bar 16/18mm 2.7m white matt</v>
      </c>
      <c r="C3075" s="185">
        <f t="shared" si="95"/>
        <v>16.126000000000001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6523.7675799999997</v>
      </c>
      <c r="L3075" s="459" t="s">
        <v>538</v>
      </c>
      <c r="O3075">
        <v>16.126000000000001</v>
      </c>
      <c r="P3075" t="s">
        <v>9132</v>
      </c>
    </row>
    <row r="3076" spans="1:16" ht="15" x14ac:dyDescent="0.25">
      <c r="A3076">
        <v>276743</v>
      </c>
      <c r="B3076" t="str">
        <f t="shared" ref="B3076:B3139" si="96">IF($A$2=1,D3076,IF($A$2=2,F3076,IF($A$2=3,G3076,IF($A$2=4,E3076,IF($A$2&gt;4,P3076,"zadat jazyk")))))</f>
        <v>SEVROLL 04437 Elegant II bottom line 3m white mat</v>
      </c>
      <c r="C3076" s="185">
        <f t="shared" ref="C3076:C3139" si="97">IF($A$2=1,H3076,IF($A$2=2,I3076,IF($A$2=3,J3076,IF($A$2=4,K3076,IF($A$2&gt;4,O3076,"zadat jazyk")))))</f>
        <v>18.876000000000001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7550.5609299999996</v>
      </c>
      <c r="L3076" s="459" t="s">
        <v>538</v>
      </c>
      <c r="O3076">
        <v>18.876000000000001</v>
      </c>
      <c r="P3076" t="s">
        <v>9351</v>
      </c>
    </row>
    <row r="3077" spans="1:16" ht="15" x14ac:dyDescent="0.25">
      <c r="A3077">
        <v>276744</v>
      </c>
      <c r="B3077" t="str">
        <f t="shared" si="96"/>
        <v>SEVROLL 04290 Elegant II lower guide 1.7m white gloss</v>
      </c>
      <c r="C3077" s="185">
        <f t="shared" si="97"/>
        <v>10.714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4324.9779799999997</v>
      </c>
      <c r="L3077" s="459" t="s">
        <v>538</v>
      </c>
      <c r="O3077">
        <v>10.714</v>
      </c>
      <c r="P3077" t="s">
        <v>9338</v>
      </c>
    </row>
    <row r="3078" spans="1:16" ht="15" x14ac:dyDescent="0.25">
      <c r="A3078">
        <v>276745</v>
      </c>
      <c r="B3078" t="str">
        <f t="shared" si="96"/>
        <v>SEVROLL 04291 Elegant II lower guide 2.35m white gloss</v>
      </c>
      <c r="C3078" s="185">
        <f t="shared" si="97"/>
        <v>14.85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5942.9550600000002</v>
      </c>
      <c r="L3078" s="459" t="s">
        <v>538</v>
      </c>
      <c r="O3078">
        <v>14.85</v>
      </c>
      <c r="P3078" t="s">
        <v>9345</v>
      </c>
    </row>
    <row r="3079" spans="1:16" ht="15" x14ac:dyDescent="0.25">
      <c r="A3079">
        <v>276746</v>
      </c>
      <c r="B3079" t="str">
        <f t="shared" si="96"/>
        <v>SEVROLL 04293 Elegant II lower guide 4.05m white gloss</v>
      </c>
      <c r="C3079" s="185">
        <f t="shared" si="97"/>
        <v>25.564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10226.44657</v>
      </c>
      <c r="L3079" s="459" t="s">
        <v>538</v>
      </c>
      <c r="O3079">
        <v>25.564</v>
      </c>
      <c r="P3079" t="s">
        <v>9356</v>
      </c>
    </row>
    <row r="3080" spans="1:16" ht="15" x14ac:dyDescent="0.25">
      <c r="A3080">
        <v>276749</v>
      </c>
      <c r="B3080" t="str">
        <f t="shared" si="96"/>
        <v>SEVROLL 04061 Gemini overhead line 4.05m white gloss</v>
      </c>
      <c r="C3080" s="185">
        <f t="shared" si="97"/>
        <v>46.353999999999999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17476.229630000002</v>
      </c>
      <c r="L3080" s="459" t="s">
        <v>538</v>
      </c>
      <c r="O3080">
        <v>46.353999999999999</v>
      </c>
      <c r="P3080" t="s">
        <v>9386</v>
      </c>
    </row>
    <row r="3081" spans="1:16" ht="15" x14ac:dyDescent="0.25">
      <c r="A3081">
        <v>276751</v>
      </c>
      <c r="B3081" t="str">
        <f t="shared" si="96"/>
        <v>SEVROLL 04059 Gemini overhead line 1.7m white gloss</v>
      </c>
      <c r="C3081" s="185">
        <f t="shared" si="97"/>
        <v>19.492000000000001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7332.7563300000002</v>
      </c>
      <c r="L3081" s="459" t="s">
        <v>538</v>
      </c>
      <c r="O3081">
        <v>19.492000000000001</v>
      </c>
      <c r="P3081" t="s">
        <v>9374</v>
      </c>
    </row>
    <row r="3082" spans="1:16" ht="15" x14ac:dyDescent="0.25">
      <c r="A3082">
        <v>278056</v>
      </c>
      <c r="B3082" t="str">
        <f t="shared" si="96"/>
        <v>SEVROLL 04094 Pax handle profile, 2.7m, silver</v>
      </c>
      <c r="C3082" s="185">
        <f t="shared" si="97"/>
        <v>21.207999999999998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8245.4615699999995</v>
      </c>
      <c r="L3082" s="459" t="s">
        <v>538</v>
      </c>
      <c r="O3082">
        <v>21.207999999999998</v>
      </c>
      <c r="P3082" t="s">
        <v>9203</v>
      </c>
    </row>
    <row r="3083" spans="1:16" ht="15" x14ac:dyDescent="0.25">
      <c r="A3083">
        <v>278057</v>
      </c>
      <c r="B3083" t="str">
        <f t="shared" si="96"/>
        <v>SEVROLL 04102 Pax mounting rail 3m silver</v>
      </c>
      <c r="C3083" s="185">
        <f t="shared" si="97"/>
        <v>23.562000000000001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9168.5380100000002</v>
      </c>
      <c r="L3083" s="459" t="s">
        <v>539</v>
      </c>
      <c r="O3083">
        <v>23.562000000000001</v>
      </c>
      <c r="P3083" t="s">
        <v>9216</v>
      </c>
    </row>
    <row r="3084" spans="1:16" ht="15" x14ac:dyDescent="0.25">
      <c r="A3084">
        <v>278058</v>
      </c>
      <c r="B3084" t="str">
        <f t="shared" si="96"/>
        <v>SEVROLL 04096 Pax upper guide rail 3m silver</v>
      </c>
      <c r="C3084" s="185">
        <f t="shared" si="97"/>
        <v>23.166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9002.5918500000007</v>
      </c>
      <c r="L3084" s="459" t="s">
        <v>538</v>
      </c>
      <c r="O3084">
        <v>23.166</v>
      </c>
      <c r="P3084" t="s">
        <v>9220</v>
      </c>
    </row>
    <row r="3085" spans="1:16" ht="15" x14ac:dyDescent="0.25">
      <c r="A3085">
        <v>278059</v>
      </c>
      <c r="B3085" t="str">
        <f t="shared" si="96"/>
        <v>SEVROLL 04095 Gemini 4 Pax bottom cover strip 3m 4mm silver</v>
      </c>
      <c r="C3085" s="185">
        <f t="shared" si="97"/>
        <v>26.664000000000001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10371.649520000001</v>
      </c>
      <c r="L3085" s="459" t="s">
        <v>539</v>
      </c>
      <c r="O3085">
        <v>26.664000000000001</v>
      </c>
      <c r="P3085" t="s">
        <v>9449</v>
      </c>
    </row>
    <row r="3086" spans="1:16" ht="15" x14ac:dyDescent="0.25">
      <c r="A3086">
        <v>278060</v>
      </c>
      <c r="B3086" t="str">
        <f t="shared" si="96"/>
        <v>SEVROLL 20298 Pax profile cover (4 pcs.) silver</v>
      </c>
      <c r="C3086" s="185">
        <f t="shared" si="97"/>
        <v>7.1719999999999997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2858.3762999999999</v>
      </c>
      <c r="L3086" s="459" t="s">
        <v>538</v>
      </c>
      <c r="O3086">
        <v>7.1719999999999997</v>
      </c>
      <c r="P3086" t="s">
        <v>8979</v>
      </c>
    </row>
    <row r="3087" spans="1:16" ht="15" x14ac:dyDescent="0.25">
      <c r="A3087">
        <v>278164</v>
      </c>
      <c r="B3087" t="str">
        <f t="shared" si="96"/>
        <v>SEVROLL 03607 Gemini grab rail 2.7m black mat</v>
      </c>
      <c r="C3087" s="185">
        <f t="shared" si="97"/>
        <v>24.2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9790.83698</v>
      </c>
      <c r="L3087" s="459" t="s">
        <v>539</v>
      </c>
      <c r="O3087">
        <v>24.2</v>
      </c>
      <c r="P3087" t="s">
        <v>9616</v>
      </c>
    </row>
    <row r="3088" spans="1:16" ht="15" x14ac:dyDescent="0.25">
      <c r="A3088">
        <v>279077</v>
      </c>
      <c r="B3088" t="str">
        <f t="shared" si="96"/>
        <v>SEVROLL 01507 Single overhead line 6m silver</v>
      </c>
      <c r="C3088" s="185">
        <f t="shared" si="97"/>
        <v>49.433999999999997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184.14060000000001</v>
      </c>
      <c r="K3088" s="460">
        <v>21033.705300000001</v>
      </c>
      <c r="L3088" s="459" t="s">
        <v>539</v>
      </c>
      <c r="O3088">
        <v>49.433999999999997</v>
      </c>
      <c r="P3088" t="s">
        <v>9298</v>
      </c>
    </row>
    <row r="3089" spans="1:16" ht="15" x14ac:dyDescent="0.25">
      <c r="A3089">
        <v>279078</v>
      </c>
      <c r="B3089" t="str">
        <f t="shared" si="96"/>
        <v>SEVROLL 02680 Hide N lower line 6m olive</v>
      </c>
      <c r="C3089" s="185">
        <f t="shared" si="97"/>
        <v>25.321999999999999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101.74397</v>
      </c>
      <c r="K3089" s="460">
        <v>11549.06285</v>
      </c>
      <c r="L3089" s="459" t="s">
        <v>539</v>
      </c>
      <c r="O3089">
        <v>25.321999999999999</v>
      </c>
      <c r="P3089" t="s">
        <v>9226</v>
      </c>
    </row>
    <row r="3090" spans="1:16" ht="15" x14ac:dyDescent="0.25">
      <c r="A3090">
        <v>279082</v>
      </c>
      <c r="B3090" t="str">
        <f t="shared" si="96"/>
        <v>SEVROLL 50461 guide INTER S 35kg to ceiling 2m</v>
      </c>
      <c r="C3090" s="185">
        <f t="shared" si="97"/>
        <v>10.273999999999999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>
        <v>291.13934</v>
      </c>
      <c r="I3090" s="460">
        <v>10.981540000000001</v>
      </c>
      <c r="J3090" s="460">
        <v>37.448180000000001</v>
      </c>
      <c r="K3090" s="460">
        <v>4067.0250000000001</v>
      </c>
      <c r="L3090" s="459" t="s">
        <v>540</v>
      </c>
      <c r="O3090">
        <v>10.273999999999999</v>
      </c>
      <c r="P3090" t="s">
        <v>9522</v>
      </c>
    </row>
    <row r="3091" spans="1:16" ht="15" x14ac:dyDescent="0.25">
      <c r="A3091">
        <v>279083</v>
      </c>
      <c r="B3091" t="e">
        <f t="shared" si="96"/>
        <v>#N/A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5" x14ac:dyDescent="0.25">
      <c r="A3092">
        <v>279084</v>
      </c>
      <c r="B3092" t="e">
        <f t="shared" si="96"/>
        <v>#N/A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5" x14ac:dyDescent="0.25">
      <c r="A3093">
        <v>279085</v>
      </c>
      <c r="B3093" t="str">
        <f t="shared" si="96"/>
        <v>SEVROLL 50455 guide INTER B 35kg for wall 2m</v>
      </c>
      <c r="C3093" s="185">
        <f t="shared" si="97"/>
        <v>10.273999999999999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>
        <v>291.13934</v>
      </c>
      <c r="I3093" s="460">
        <v>10.981540000000001</v>
      </c>
      <c r="J3093" s="460">
        <v>37.448180000000001</v>
      </c>
      <c r="K3093" s="460">
        <v>4067.0250000000001</v>
      </c>
      <c r="L3093" s="459" t="s">
        <v>540</v>
      </c>
      <c r="O3093">
        <v>10.273999999999999</v>
      </c>
      <c r="P3093" t="s">
        <v>9523</v>
      </c>
    </row>
    <row r="3094" spans="1:16" ht="15" x14ac:dyDescent="0.25">
      <c r="A3094">
        <v>279086</v>
      </c>
      <c r="B3094" t="e">
        <f t="shared" si="96"/>
        <v>#N/A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5" x14ac:dyDescent="0.25">
      <c r="A3095">
        <v>279087</v>
      </c>
      <c r="B3095" t="e">
        <f t="shared" si="96"/>
        <v>#N/A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5" x14ac:dyDescent="0.25">
      <c r="A3096">
        <v>279088</v>
      </c>
      <c r="B3096" t="str">
        <f t="shared" si="96"/>
        <v>SEVROLL 50472 line Galaxy S 50kg to the ceiling 2m</v>
      </c>
      <c r="C3096" s="185">
        <f t="shared" si="97"/>
        <v>11.66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4827.22606</v>
      </c>
      <c r="L3096" s="459" t="s">
        <v>538</v>
      </c>
      <c r="O3096">
        <v>11.66</v>
      </c>
      <c r="P3096" t="s">
        <v>9527</v>
      </c>
    </row>
    <row r="3097" spans="1:16" ht="15" x14ac:dyDescent="0.25">
      <c r="A3097">
        <v>279089</v>
      </c>
      <c r="B3097" t="str">
        <f t="shared" si="96"/>
        <v>SEVROLL 50449 line Galaxy S 50kg to the ceiling 3m</v>
      </c>
      <c r="C3097" s="185">
        <f t="shared" si="97"/>
        <v>17.489999999999998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7225.7225799999997</v>
      </c>
      <c r="L3097" s="459" t="s">
        <v>538</v>
      </c>
      <c r="O3097">
        <v>17.489999999999998</v>
      </c>
      <c r="P3097" t="s">
        <v>9526</v>
      </c>
    </row>
    <row r="3098" spans="1:16" ht="15" x14ac:dyDescent="0.25">
      <c r="A3098">
        <v>279090</v>
      </c>
      <c r="B3098" t="str">
        <f t="shared" si="96"/>
        <v>SEVROLL 50450 line Galaxy S 50kg to ceiling 6m</v>
      </c>
      <c r="C3098" s="185">
        <f t="shared" si="97"/>
        <v>35.002000000000002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127.44186000000001</v>
      </c>
      <c r="K3098" s="460">
        <v>14461.522849999999</v>
      </c>
      <c r="L3098" s="459" t="s">
        <v>538</v>
      </c>
      <c r="O3098">
        <v>35.002000000000002</v>
      </c>
      <c r="P3098" t="s">
        <v>9525</v>
      </c>
    </row>
    <row r="3099" spans="1:16" ht="15" x14ac:dyDescent="0.25">
      <c r="A3099">
        <v>279091</v>
      </c>
      <c r="B3099" t="str">
        <f t="shared" si="96"/>
        <v>SEVROLL 50468 guide Galaxy B 50kg to the wall 2m</v>
      </c>
      <c r="C3099" s="185">
        <f t="shared" si="97"/>
        <v>12.254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5069.0910999999996</v>
      </c>
      <c r="L3099" s="459" t="s">
        <v>538</v>
      </c>
      <c r="O3099">
        <v>12.254</v>
      </c>
      <c r="P3099" t="s">
        <v>9530</v>
      </c>
    </row>
    <row r="3100" spans="1:16" ht="15" x14ac:dyDescent="0.25">
      <c r="A3100">
        <v>279092</v>
      </c>
      <c r="B3100" t="str">
        <f t="shared" si="96"/>
        <v>SEVROLL 50451 guide Galaxy B 50kg to the wall 3m</v>
      </c>
      <c r="C3100" s="185">
        <f t="shared" si="97"/>
        <v>18.391999999999999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7598.5978100000002</v>
      </c>
      <c r="L3100" s="459" t="s">
        <v>538</v>
      </c>
      <c r="O3100">
        <v>18.391999999999999</v>
      </c>
      <c r="P3100" t="s">
        <v>9529</v>
      </c>
    </row>
    <row r="3101" spans="1:16" ht="15" x14ac:dyDescent="0.25">
      <c r="A3101">
        <v>279093</v>
      </c>
      <c r="B3101" t="str">
        <f t="shared" si="96"/>
        <v>SEVROLL 50452 guide Galaxy B 50kg to the wall 6m</v>
      </c>
      <c r="C3101" s="185">
        <f t="shared" si="97"/>
        <v>36.783999999999999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133.93624</v>
      </c>
      <c r="K3101" s="460">
        <v>15207.27367</v>
      </c>
      <c r="L3101" s="459" t="s">
        <v>538</v>
      </c>
      <c r="O3101">
        <v>36.783999999999999</v>
      </c>
      <c r="P3101" t="s">
        <v>9528</v>
      </c>
    </row>
    <row r="3102" spans="1:16" ht="15" x14ac:dyDescent="0.25">
      <c r="A3102">
        <v>279094</v>
      </c>
      <c r="B3102" t="str">
        <f t="shared" si="96"/>
        <v>SEVROLL 03979 cover profile Galaxy 2m</v>
      </c>
      <c r="C3102" s="185">
        <f t="shared" si="97"/>
        <v>10.846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4484.5838599999997</v>
      </c>
      <c r="L3102" s="459" t="s">
        <v>538</v>
      </c>
      <c r="O3102">
        <v>10.846</v>
      </c>
      <c r="P3102" t="s">
        <v>9025</v>
      </c>
    </row>
    <row r="3103" spans="1:16" ht="15" x14ac:dyDescent="0.25">
      <c r="A3103">
        <v>279095</v>
      </c>
      <c r="B3103" t="str">
        <f t="shared" si="96"/>
        <v>SEVROLL 03981 cover profile Galaxy 3m</v>
      </c>
      <c r="C3103" s="185">
        <f t="shared" si="97"/>
        <v>16.257999999999999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6721.8367699999999</v>
      </c>
      <c r="L3103" s="459" t="s">
        <v>538</v>
      </c>
      <c r="O3103">
        <v>16.257999999999999</v>
      </c>
      <c r="P3103" t="s">
        <v>9107</v>
      </c>
    </row>
    <row r="3104" spans="1:16" ht="15" x14ac:dyDescent="0.25">
      <c r="A3104">
        <v>279096</v>
      </c>
      <c r="B3104" t="str">
        <f t="shared" si="96"/>
        <v>SEVROLL 03983 cover profile Galaxy 6m</v>
      </c>
      <c r="C3104" s="185">
        <f t="shared" si="97"/>
        <v>32.603999999999999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118.79007</v>
      </c>
      <c r="K3104" s="460">
        <v>13483.98425</v>
      </c>
      <c r="L3104" s="459" t="s">
        <v>539</v>
      </c>
      <c r="O3104">
        <v>32.603999999999999</v>
      </c>
      <c r="P3104" t="s">
        <v>9233</v>
      </c>
    </row>
    <row r="3105" spans="1:16" ht="15" x14ac:dyDescent="0.25">
      <c r="A3105">
        <v>283904</v>
      </c>
      <c r="B3105" t="str">
        <f t="shared" si="96"/>
        <v>SEVROLL 04318 Pax reinforcement 3m silver</v>
      </c>
      <c r="C3105" s="185">
        <f t="shared" si="97"/>
        <v>27.148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11543.6458</v>
      </c>
      <c r="L3105" s="459" t="s">
        <v>538</v>
      </c>
      <c r="O3105">
        <v>27.148</v>
      </c>
      <c r="P3105" t="s">
        <v>9246</v>
      </c>
    </row>
    <row r="3106" spans="1:16" ht="15" x14ac:dyDescent="0.25">
      <c r="A3106">
        <v>283955</v>
      </c>
      <c r="B3106" t="str">
        <f t="shared" si="96"/>
        <v>SEVROLL 20319-SV shock absorber Central 10/18mm double-sided 25-40kg</v>
      </c>
      <c r="C3106" s="185">
        <f t="shared" si="97"/>
        <v>43.735999999999997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20147.28615</v>
      </c>
      <c r="L3106" s="459" t="s">
        <v>538</v>
      </c>
      <c r="O3106">
        <v>43.735999999999997</v>
      </c>
      <c r="P3106" t="s">
        <v>9291</v>
      </c>
    </row>
    <row r="3107" spans="1:16" ht="15" x14ac:dyDescent="0.25">
      <c r="A3107">
        <v>283956</v>
      </c>
      <c r="B3107" t="str">
        <f t="shared" si="96"/>
        <v>SEVROLL 20258-SV shock absorber Mini SV40 (25 - 40kg)</v>
      </c>
      <c r="C3107" s="185">
        <f t="shared" si="97"/>
        <v>20.416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9407.0440500000004</v>
      </c>
      <c r="L3107" s="459" t="s">
        <v>538</v>
      </c>
      <c r="O3107">
        <v>20.416</v>
      </c>
      <c r="P3107" t="s">
        <v>9183</v>
      </c>
    </row>
    <row r="3108" spans="1:16" ht="15" x14ac:dyDescent="0.25">
      <c r="A3108">
        <v>284521</v>
      </c>
      <c r="B3108" t="str">
        <f t="shared" si="96"/>
        <v>SEVROLL 04098 Pax grab rail 2.7m white gloss</v>
      </c>
      <c r="C3108" s="185">
        <f t="shared" si="97"/>
        <v>27.565999999999999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10724.285449999999</v>
      </c>
      <c r="L3108" s="459" t="s">
        <v>539</v>
      </c>
      <c r="O3108">
        <v>27.565999999999999</v>
      </c>
      <c r="P3108" t="s">
        <v>9234</v>
      </c>
    </row>
    <row r="3109" spans="1:16" ht="15" x14ac:dyDescent="0.25">
      <c r="A3109">
        <v>284523</v>
      </c>
      <c r="B3109" t="str">
        <f t="shared" si="96"/>
        <v>SEVROLL 04101 Pax mounting rail 3m white gloss</v>
      </c>
      <c r="C3109" s="185">
        <f t="shared" si="97"/>
        <v>30.623999999999999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11917.02533</v>
      </c>
      <c r="L3109" s="459" t="s">
        <v>539</v>
      </c>
      <c r="O3109">
        <v>30.623999999999999</v>
      </c>
      <c r="P3109" t="s">
        <v>9256</v>
      </c>
    </row>
    <row r="3110" spans="1:16" ht="15" x14ac:dyDescent="0.25">
      <c r="A3110">
        <v>284525</v>
      </c>
      <c r="B3110" t="str">
        <f t="shared" si="96"/>
        <v>SEVROLL 04100 Pax upper guide rail 3m white gloss</v>
      </c>
      <c r="C3110" s="185">
        <f t="shared" si="97"/>
        <v>30.117999999999999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11699.220729999999</v>
      </c>
      <c r="L3110" s="459" t="s">
        <v>539</v>
      </c>
      <c r="O3110">
        <v>30.117999999999999</v>
      </c>
      <c r="P3110" t="s">
        <v>9253</v>
      </c>
    </row>
    <row r="3111" spans="1:16" ht="15" x14ac:dyDescent="0.25">
      <c r="A3111">
        <v>284526</v>
      </c>
      <c r="B3111" t="str">
        <f t="shared" si="96"/>
        <v>SEVROLL 04099 Gemini 4 Pax bottom cover strip 3m 4mm white gloss</v>
      </c>
      <c r="C3111" s="185">
        <f t="shared" si="97"/>
        <v>34.671999999999997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13483.14436</v>
      </c>
      <c r="L3111" s="459" t="s">
        <v>539</v>
      </c>
      <c r="O3111">
        <v>34.671999999999997</v>
      </c>
      <c r="P3111" t="s">
        <v>9269</v>
      </c>
    </row>
    <row r="3112" spans="1:16" ht="15" x14ac:dyDescent="0.25">
      <c r="A3112">
        <v>284529</v>
      </c>
      <c r="B3112" t="str">
        <f t="shared" si="96"/>
        <v>SEVROLL 20299 Pax profile cover (4 pcs) white gloss</v>
      </c>
      <c r="C3112" s="185">
        <f t="shared" si="97"/>
        <v>9.3059999999999992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3711.62293</v>
      </c>
      <c r="L3112" s="459" t="s">
        <v>539</v>
      </c>
      <c r="O3112">
        <v>9.3059999999999992</v>
      </c>
      <c r="P3112" t="s">
        <v>9018</v>
      </c>
    </row>
    <row r="3113" spans="1:16" ht="15" x14ac:dyDescent="0.25">
      <c r="A3113">
        <v>284539</v>
      </c>
      <c r="B3113" t="e">
        <f t="shared" si="96"/>
        <v>#N/A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5" x14ac:dyDescent="0.25">
      <c r="A3114">
        <v>284540</v>
      </c>
      <c r="B3114" t="str">
        <f t="shared" si="96"/>
        <v>SEVROLL 10207 Maxim upper carriage 18mm asymmetrical - 2 pcs</v>
      </c>
      <c r="C3114" s="185">
        <f t="shared" si="97"/>
        <v>6.4459999999999997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2774.16185</v>
      </c>
      <c r="L3114" s="459" t="s">
        <v>540</v>
      </c>
      <c r="O3114">
        <v>6.4459999999999997</v>
      </c>
      <c r="P3114" t="s">
        <v>8973</v>
      </c>
    </row>
    <row r="3115" spans="1:16" ht="15" x14ac:dyDescent="0.25">
      <c r="A3115">
        <v>284589</v>
      </c>
      <c r="B3115" t="e">
        <f t="shared" si="96"/>
        <v>#N/A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5" x14ac:dyDescent="0.25">
      <c r="A3116">
        <v>284590</v>
      </c>
      <c r="B3116" t="str">
        <f t="shared" si="96"/>
        <v>SEVROLL 50454 guide INTER B 35kg for wall 1.5m</v>
      </c>
      <c r="C3116" s="185">
        <f t="shared" si="97"/>
        <v>7.6779999999999999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>
        <v>217.31966</v>
      </c>
      <c r="I3116" s="460">
        <v>8.19712</v>
      </c>
      <c r="J3116" s="460">
        <v>28.00179</v>
      </c>
      <c r="K3116" s="460">
        <v>3035.8125100000002</v>
      </c>
      <c r="L3116" s="459" t="s">
        <v>540</v>
      </c>
      <c r="O3116">
        <v>7.6779999999999999</v>
      </c>
      <c r="P3116" t="s">
        <v>9524</v>
      </c>
    </row>
    <row r="3117" spans="1:16" ht="15" x14ac:dyDescent="0.25">
      <c r="A3117">
        <v>284592</v>
      </c>
      <c r="B3117" t="e">
        <f t="shared" si="96"/>
        <v>#N/A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5" x14ac:dyDescent="0.25">
      <c r="A3118">
        <v>284597</v>
      </c>
      <c r="B3118" t="str">
        <f t="shared" si="96"/>
        <v>SEVROLL 04570 Focus II 16mm mounting bar 2.7m gold</v>
      </c>
      <c r="C3118" s="185">
        <f t="shared" si="97"/>
        <v>8.9760000000000009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4231.6330699999999</v>
      </c>
      <c r="L3118" s="459" t="s">
        <v>539</v>
      </c>
      <c r="O3118">
        <v>8.9760000000000009</v>
      </c>
      <c r="P3118" t="s">
        <v>9370</v>
      </c>
    </row>
    <row r="3119" spans="1:16" ht="15" x14ac:dyDescent="0.25">
      <c r="A3119">
        <v>284598</v>
      </c>
      <c r="B3119" t="str">
        <f t="shared" si="96"/>
        <v>SEVROLL 04573 Focus II 18mm mounting bar 2.7m gold</v>
      </c>
      <c r="C3119" s="185">
        <f t="shared" si="97"/>
        <v>8.9760000000000009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4231.6330699999999</v>
      </c>
      <c r="L3119" s="459" t="s">
        <v>538</v>
      </c>
      <c r="O3119">
        <v>8.9760000000000009</v>
      </c>
      <c r="P3119" t="s">
        <v>8969</v>
      </c>
    </row>
    <row r="3120" spans="1:16" ht="15" x14ac:dyDescent="0.25">
      <c r="A3120">
        <v>284599</v>
      </c>
      <c r="B3120" t="str">
        <f t="shared" si="96"/>
        <v>SEVROLL 04163 Uno mounting rail 18mm 2.70m silver</v>
      </c>
      <c r="C3120" s="185">
        <f t="shared" si="97"/>
        <v>11.154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4846.3737600000004</v>
      </c>
      <c r="L3120" s="459" t="s">
        <v>539</v>
      </c>
      <c r="O3120">
        <v>11.154</v>
      </c>
      <c r="P3120" t="s">
        <v>9033</v>
      </c>
    </row>
    <row r="3121" spans="1:16" ht="15" x14ac:dyDescent="0.25">
      <c r="A3121">
        <v>284600</v>
      </c>
      <c r="B3121" t="str">
        <f t="shared" si="96"/>
        <v>SEVROLL 04162 Uno mounting rail 18mm 2.70m olive</v>
      </c>
      <c r="C3121" s="185">
        <f t="shared" si="97"/>
        <v>12.231999999999999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5883.3708399999996</v>
      </c>
      <c r="L3121" s="459" t="s">
        <v>539</v>
      </c>
      <c r="O3121">
        <v>12.231999999999999</v>
      </c>
      <c r="P3121" t="s">
        <v>9063</v>
      </c>
    </row>
    <row r="3122" spans="1:16" ht="15" x14ac:dyDescent="0.25">
      <c r="A3122">
        <v>284601</v>
      </c>
      <c r="B3122" t="str">
        <f t="shared" si="96"/>
        <v>SEVROLL 10184 top carriage Simple 18mm symmetrical L+P</v>
      </c>
      <c r="C3122" s="185">
        <f t="shared" si="97"/>
        <v>1.87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626.67796999999996</v>
      </c>
      <c r="L3122" s="459" t="s">
        <v>540</v>
      </c>
      <c r="O3122">
        <v>1.87</v>
      </c>
      <c r="P3122" t="s">
        <v>8849</v>
      </c>
    </row>
    <row r="3123" spans="1:16" ht="15" x14ac:dyDescent="0.25">
      <c r="A3123">
        <v>284957</v>
      </c>
      <c r="B3123" t="e">
        <f t="shared" si="96"/>
        <v>#N/A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5" x14ac:dyDescent="0.25">
      <c r="A3124">
        <v>284958</v>
      </c>
      <c r="B3124" t="e">
        <f t="shared" si="96"/>
        <v>#N/A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5" x14ac:dyDescent="0.25">
      <c r="A3125">
        <v>284970</v>
      </c>
      <c r="B3125" t="e">
        <f t="shared" si="96"/>
        <v>#N/A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5" x14ac:dyDescent="0.25">
      <c r="A3126">
        <v>284971</v>
      </c>
      <c r="B3126" t="e">
        <f t="shared" si="96"/>
        <v>#N/A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5" x14ac:dyDescent="0.25">
      <c r="A3127">
        <v>284972</v>
      </c>
      <c r="B3127" t="e">
        <f t="shared" si="96"/>
        <v>#N/A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5" x14ac:dyDescent="0.25">
      <c r="A3128">
        <v>284973</v>
      </c>
      <c r="B3128" t="e">
        <f t="shared" si="96"/>
        <v>#N/A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5" x14ac:dyDescent="0.25">
      <c r="A3129">
        <v>284974</v>
      </c>
      <c r="B3129" t="e">
        <f t="shared" si="96"/>
        <v>#N/A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5" x14ac:dyDescent="0.25">
      <c r="A3130">
        <v>284975</v>
      </c>
      <c r="B3130" t="e">
        <f t="shared" si="96"/>
        <v>#N/A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5" x14ac:dyDescent="0.25">
      <c r="A3131">
        <v>284976</v>
      </c>
      <c r="B3131" t="e">
        <f t="shared" si="96"/>
        <v>#N/A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5" x14ac:dyDescent="0.25">
      <c r="A3132">
        <v>284977</v>
      </c>
      <c r="B3132" t="e">
        <f t="shared" si="96"/>
        <v>#N/A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5" x14ac:dyDescent="0.25">
      <c r="A3133">
        <v>288125</v>
      </c>
      <c r="B3133" t="str">
        <f t="shared" si="96"/>
        <v>SEVROLL 20329 Pax adhesive handle white gloss</v>
      </c>
      <c r="C3133" s="185">
        <f t="shared" si="97"/>
        <v>8.4700000000000006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3194.4681399999999</v>
      </c>
      <c r="L3133" s="459" t="s">
        <v>538</v>
      </c>
      <c r="O3133">
        <v>8.4700000000000006</v>
      </c>
      <c r="P3133" t="s">
        <v>9026</v>
      </c>
    </row>
    <row r="3134" spans="1:16" ht="15" x14ac:dyDescent="0.25">
      <c r="A3134">
        <v>288126</v>
      </c>
      <c r="B3134" t="str">
        <f t="shared" si="96"/>
        <v>SEVROLL 20328 Pax adhesive handle silver</v>
      </c>
      <c r="C3134" s="185">
        <f t="shared" si="97"/>
        <v>6.5119999999999996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2458.08106</v>
      </c>
      <c r="L3134" s="459" t="s">
        <v>538</v>
      </c>
      <c r="O3134">
        <v>6.5119999999999996</v>
      </c>
      <c r="P3134" t="s">
        <v>8980</v>
      </c>
    </row>
    <row r="3135" spans="1:16" ht="15" x14ac:dyDescent="0.25">
      <c r="A3135">
        <v>288252</v>
      </c>
      <c r="B3135" t="str">
        <f t="shared" si="96"/>
        <v>SEVROLL 05305 Alfa II mounting bar 16/18mm 2.7m black matt</v>
      </c>
      <c r="C3135" s="185">
        <f t="shared" si="97"/>
        <v>17.666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6554.8824199999999</v>
      </c>
      <c r="L3135" s="459" t="s">
        <v>538</v>
      </c>
      <c r="O3135">
        <v>17.666</v>
      </c>
      <c r="P3135" t="s">
        <v>10160</v>
      </c>
    </row>
    <row r="3136" spans="1:16" ht="15" x14ac:dyDescent="0.25">
      <c r="A3136">
        <v>288675</v>
      </c>
      <c r="B3136" t="str">
        <f t="shared" si="96"/>
        <v>SEVROLL 222522 Linea clothes rail oval 3m silver</v>
      </c>
      <c r="C3136" s="185">
        <f t="shared" si="97"/>
        <v>13.662000000000001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5818.4953400000004</v>
      </c>
      <c r="L3136" s="459" t="s">
        <v>539</v>
      </c>
      <c r="O3136">
        <v>13.662000000000001</v>
      </c>
      <c r="P3136" t="s">
        <v>10163</v>
      </c>
    </row>
    <row r="3137" spans="1:16" ht="15" x14ac:dyDescent="0.25">
      <c r="A3137">
        <v>288676</v>
      </c>
      <c r="B3137" t="str">
        <f t="shared" si="96"/>
        <v>SEVROLL 222829 Linea connecting element corner</v>
      </c>
      <c r="C3137" s="185">
        <f t="shared" si="97"/>
        <v>1.21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518.58248000000003</v>
      </c>
      <c r="L3137" s="459" t="s">
        <v>539</v>
      </c>
      <c r="O3137">
        <v>1.21</v>
      </c>
      <c r="P3137" t="s">
        <v>10164</v>
      </c>
    </row>
    <row r="3138" spans="1:16" ht="15" x14ac:dyDescent="0.25">
      <c r="A3138">
        <v>288677</v>
      </c>
      <c r="B3138" t="str">
        <f t="shared" si="96"/>
        <v>SEVROLL 222828 Linea wall fixing element</v>
      </c>
      <c r="C3138" s="185">
        <f t="shared" si="97"/>
        <v>1.056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445.98079999999999</v>
      </c>
      <c r="L3138" s="459" t="s">
        <v>539</v>
      </c>
      <c r="O3138">
        <v>1.056</v>
      </c>
      <c r="P3138" t="s">
        <v>10165</v>
      </c>
    </row>
    <row r="3139" spans="1:16" ht="15" x14ac:dyDescent="0.25">
      <c r="A3139">
        <v>288678</v>
      </c>
      <c r="B3139" t="str">
        <f t="shared" si="96"/>
        <v>SEVROLL 222835 Linea leg with regulation</v>
      </c>
      <c r="C3139" s="185">
        <f t="shared" si="97"/>
        <v>2.6840000000000002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1140.8814400000001</v>
      </c>
      <c r="L3139" s="459" t="s">
        <v>539</v>
      </c>
      <c r="O3139">
        <v>2.6840000000000002</v>
      </c>
      <c r="P3139" t="s">
        <v>10166</v>
      </c>
    </row>
    <row r="3140" spans="1:16" ht="15" x14ac:dyDescent="0.25">
      <c r="A3140">
        <v>288679</v>
      </c>
      <c r="B3140" t="str">
        <f t="shared" ref="B3140:B3203" si="98">IF($A$2=1,D3140,IF($A$2=2,F3140,IF($A$2=3,G3140,IF($A$2=4,E3140,IF($A$2&gt;4,P3140,"zadat jazyk")))))</f>
        <v>SEVROLL 04037 Linea clothes rail round 16mm 3m aluminum silver</v>
      </c>
      <c r="C3140" s="185">
        <f t="shared" ref="C3140:C3203" si="99">IF($A$2=1,H3140,IF($A$2=2,I3140,IF($A$2=3,J3140,IF($A$2=4,K3140,IF($A$2&gt;4,O3140,"zadat jazyk")))))</f>
        <v>8.4039999999999999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3764.9086600000001</v>
      </c>
      <c r="L3140" s="459" t="s">
        <v>539</v>
      </c>
      <c r="O3140">
        <v>8.4039999999999999</v>
      </c>
      <c r="P3140" t="s">
        <v>10167</v>
      </c>
    </row>
    <row r="3141" spans="1:16" ht="15" x14ac:dyDescent="0.25">
      <c r="A3141">
        <v>288680</v>
      </c>
      <c r="B3141" t="str">
        <f t="shared" si="98"/>
        <v>SEVROLL 04036 Linea clothes rail round 4m silver</v>
      </c>
      <c r="C3141" s="185">
        <f t="shared" si="99"/>
        <v>0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>
        <v>0</v>
      </c>
      <c r="I3141" s="460">
        <v>0</v>
      </c>
      <c r="J3141" s="460">
        <v>0</v>
      </c>
      <c r="K3141" s="460">
        <v>0</v>
      </c>
      <c r="L3141" s="459" t="s">
        <v>540</v>
      </c>
      <c r="O3141">
        <v>0</v>
      </c>
      <c r="P3141" t="s">
        <v>10168</v>
      </c>
    </row>
    <row r="3142" spans="1:16" ht="15" x14ac:dyDescent="0.25">
      <c r="A3142">
        <v>288681</v>
      </c>
      <c r="B3142" t="str">
        <f t="shared" si="98"/>
        <v>SEVROLL 03422 Linea basic beam 3m silver</v>
      </c>
      <c r="C3142" s="185">
        <f t="shared" si="99"/>
        <v>30.382000000000001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13607.604079999999</v>
      </c>
      <c r="L3142" s="459" t="s">
        <v>539</v>
      </c>
      <c r="O3142">
        <v>30.382000000000001</v>
      </c>
      <c r="P3142" t="s">
        <v>10169</v>
      </c>
    </row>
    <row r="3143" spans="1:16" ht="15" x14ac:dyDescent="0.25">
      <c r="A3143">
        <v>288682</v>
      </c>
      <c r="B3143" t="str">
        <f t="shared" si="98"/>
        <v>SEVROLL 222826 Linea oval rod holder for beam</v>
      </c>
      <c r="C3143" s="185">
        <f t="shared" si="99"/>
        <v>1.3420000000000001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601.55574999999999</v>
      </c>
      <c r="L3143" s="459" t="s">
        <v>539</v>
      </c>
      <c r="O3143">
        <v>1.3420000000000001</v>
      </c>
      <c r="P3143" t="s">
        <v>10170</v>
      </c>
    </row>
    <row r="3144" spans="1:16" ht="15" x14ac:dyDescent="0.25">
      <c r="A3144">
        <v>288683</v>
      </c>
      <c r="B3144" t="str">
        <f t="shared" si="98"/>
        <v>SEVROLL 222827 Linea shelf holder</v>
      </c>
      <c r="C3144" s="185">
        <f t="shared" si="99"/>
        <v>2.4860000000000002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1109.7666300000001</v>
      </c>
      <c r="L3144" s="459" t="s">
        <v>539</v>
      </c>
      <c r="O3144">
        <v>2.4860000000000002</v>
      </c>
      <c r="P3144" t="s">
        <v>10171</v>
      </c>
    </row>
    <row r="3145" spans="1:16" ht="15" x14ac:dyDescent="0.25">
      <c r="A3145">
        <v>288684</v>
      </c>
      <c r="B3145" t="str">
        <f t="shared" si="98"/>
        <v>SEVROLL 222825 Linea shoe shelf holder</v>
      </c>
      <c r="C3145" s="185">
        <f t="shared" si="99"/>
        <v>3.0579999999999998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1369.0576699999999</v>
      </c>
      <c r="L3145" s="459" t="s">
        <v>539</v>
      </c>
      <c r="O3145">
        <v>3.0579999999999998</v>
      </c>
      <c r="P3145" t="s">
        <v>10172</v>
      </c>
    </row>
    <row r="3146" spans="1:16" ht="15" x14ac:dyDescent="0.25">
      <c r="A3146">
        <v>288685</v>
      </c>
      <c r="B3146" t="str">
        <f t="shared" si="98"/>
        <v>SEVROLL 222836 Linea cover for round clothes rail</v>
      </c>
      <c r="C3146" s="185">
        <f t="shared" si="99"/>
        <v>0.308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138.65244999999999</v>
      </c>
      <c r="L3146" s="459" t="s">
        <v>539</v>
      </c>
      <c r="O3146">
        <v>0.308</v>
      </c>
      <c r="P3146" t="s">
        <v>10173</v>
      </c>
    </row>
    <row r="3147" spans="1:16" ht="15" x14ac:dyDescent="0.25">
      <c r="A3147">
        <v>288686</v>
      </c>
      <c r="B3147" t="str">
        <f t="shared" si="98"/>
        <v>SEVROLL 222837 Linea beam cover</v>
      </c>
      <c r="C3147" s="185">
        <f t="shared" si="99"/>
        <v>1.21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554.61022000000003</v>
      </c>
      <c r="L3147" s="459" t="s">
        <v>539</v>
      </c>
      <c r="O3147">
        <v>1.21</v>
      </c>
      <c r="P3147" t="s">
        <v>10174</v>
      </c>
    </row>
    <row r="3148" spans="1:16" ht="15" x14ac:dyDescent="0.25">
      <c r="A3148">
        <v>288687</v>
      </c>
      <c r="B3148" t="str">
        <f t="shared" si="98"/>
        <v>SEVROLL 222841 Linea set of 8 fixing angles</v>
      </c>
      <c r="C3148" s="185">
        <f t="shared" si="99"/>
        <v>17.027999999999999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8027.6565700000001</v>
      </c>
      <c r="L3148" s="459" t="s">
        <v>539</v>
      </c>
      <c r="O3148">
        <v>17.027999999999999</v>
      </c>
      <c r="P3148" t="s">
        <v>10175</v>
      </c>
    </row>
    <row r="3149" spans="1:16" ht="15" x14ac:dyDescent="0.25">
      <c r="A3149">
        <v>288822</v>
      </c>
      <c r="B3149" t="str">
        <f t="shared" si="98"/>
        <v>SEVROLL 20259-SV shock absorber Top SV60 - 2 pcs</v>
      </c>
      <c r="C3149" s="185">
        <f t="shared" si="99"/>
        <v>45.408000000000001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20915.208030000002</v>
      </c>
      <c r="L3149" s="459" t="s">
        <v>539</v>
      </c>
      <c r="O3149">
        <v>45.408000000000001</v>
      </c>
      <c r="P3149" t="s">
        <v>9301</v>
      </c>
    </row>
    <row r="3150" spans="1:16" ht="15" x14ac:dyDescent="0.25">
      <c r="A3150">
        <v>289095</v>
      </c>
      <c r="B3150" t="e">
        <f t="shared" si="98"/>
        <v>#N/A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5" x14ac:dyDescent="0.25">
      <c r="A3151">
        <v>291822</v>
      </c>
      <c r="B3151" t="str">
        <f t="shared" si="98"/>
        <v>SEVROLL 40373 advertising template for trolleys for laminate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5" x14ac:dyDescent="0.25">
      <c r="A3152">
        <v>293776</v>
      </c>
      <c r="B3152" t="str">
        <f t="shared" si="98"/>
        <v>SEVROLL 20296-BL shock absorber Simple/Blue 10/18, 25 - 40kg, L+P</v>
      </c>
      <c r="C3152" s="185">
        <f t="shared" si="99"/>
        <v>21.978000000000002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10121.63823</v>
      </c>
      <c r="L3152" s="459" t="s">
        <v>539</v>
      </c>
      <c r="O3152">
        <v>21.978000000000002</v>
      </c>
      <c r="P3152" t="s">
        <v>9200</v>
      </c>
    </row>
    <row r="3153" spans="1:16" ht="15" x14ac:dyDescent="0.25">
      <c r="A3153">
        <v>298035</v>
      </c>
      <c r="B3153" t="str">
        <f t="shared" si="98"/>
        <v>SEVROLL 20326 Fix positioner for upper carriage transparent</v>
      </c>
      <c r="C3153" s="185">
        <f t="shared" si="99"/>
        <v>0.92400000000000004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32.256239999999998</v>
      </c>
      <c r="I3153" s="460">
        <v>1.0929500000000001</v>
      </c>
      <c r="J3153" s="460">
        <v>3.6623999999999999</v>
      </c>
      <c r="K3153" s="460">
        <v>447.95440000000002</v>
      </c>
      <c r="L3153" s="459" t="s">
        <v>695</v>
      </c>
      <c r="O3153">
        <v>0.92400000000000004</v>
      </c>
      <c r="P3153" t="s">
        <v>8846</v>
      </c>
    </row>
    <row r="3154" spans="1:16" ht="15" x14ac:dyDescent="0.25">
      <c r="A3154">
        <v>298399</v>
      </c>
      <c r="B3154" t="str">
        <f t="shared" si="98"/>
        <v>SEVROLL 02455 angle 18x36mm 3m silver</v>
      </c>
      <c r="C3154" s="185">
        <f t="shared" si="99"/>
        <v>10.625999999999999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4283.4911400000001</v>
      </c>
      <c r="L3154" s="459" t="s">
        <v>538</v>
      </c>
      <c r="O3154">
        <v>10.625999999999999</v>
      </c>
      <c r="P3154" t="s">
        <v>9051</v>
      </c>
    </row>
    <row r="3155" spans="1:16" ht="15" x14ac:dyDescent="0.25">
      <c r="A3155">
        <v>299757</v>
      </c>
      <c r="B3155" t="str">
        <f t="shared" si="98"/>
        <v>SEVROLL 04190 Idea upper/lower guide 2m silver</v>
      </c>
      <c r="C3155" s="185">
        <f t="shared" si="99"/>
        <v>14.234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>
        <v>422.66881000000001</v>
      </c>
      <c r="I3155" s="460">
        <v>15.1972</v>
      </c>
      <c r="J3155" s="460">
        <v>52.259309999999999</v>
      </c>
      <c r="K3155" s="460">
        <v>6057.0431500000004</v>
      </c>
      <c r="L3155" s="459" t="s">
        <v>539</v>
      </c>
      <c r="O3155">
        <v>14.234</v>
      </c>
      <c r="P3155" t="s">
        <v>9103</v>
      </c>
    </row>
    <row r="3156" spans="1:16" ht="15" x14ac:dyDescent="0.25">
      <c r="A3156">
        <v>299758</v>
      </c>
      <c r="B3156" t="str">
        <f t="shared" si="98"/>
        <v>SEVROLL 04097 Idea upper/lower line 3m silver</v>
      </c>
      <c r="C3156" s="185">
        <f t="shared" si="99"/>
        <v>21.01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>
        <v>623.87075000000004</v>
      </c>
      <c r="I3156" s="460">
        <v>22.431480000000001</v>
      </c>
      <c r="J3156" s="460">
        <v>78.233999999999995</v>
      </c>
      <c r="K3156" s="460">
        <v>8940.3618100000003</v>
      </c>
      <c r="L3156" s="459" t="s">
        <v>539</v>
      </c>
      <c r="O3156">
        <v>21.01</v>
      </c>
      <c r="P3156" t="s">
        <v>9178</v>
      </c>
    </row>
    <row r="3157" spans="1:16" ht="15" x14ac:dyDescent="0.25">
      <c r="A3157">
        <v>299759</v>
      </c>
      <c r="B3157" t="str">
        <f t="shared" si="98"/>
        <v>SEVROLL 04191 Idea upper/lower line 6m silver</v>
      </c>
      <c r="C3157" s="185">
        <f t="shared" si="99"/>
        <v>42.042000000000002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>
        <v>1247.7415100000001</v>
      </c>
      <c r="I3157" s="460">
        <v>44.862960000000001</v>
      </c>
      <c r="J3157" s="460">
        <v>156.44759999999999</v>
      </c>
      <c r="K3157" s="460">
        <v>17880.723620000001</v>
      </c>
      <c r="L3157" s="459" t="s">
        <v>539</v>
      </c>
      <c r="O3157">
        <v>42.042000000000002</v>
      </c>
      <c r="P3157" t="s">
        <v>9288</v>
      </c>
    </row>
    <row r="3158" spans="1:16" ht="15" x14ac:dyDescent="0.25">
      <c r="A3158">
        <v>299760</v>
      </c>
      <c r="B3158" t="str">
        <f t="shared" si="98"/>
        <v>SEVROLL 10194-SV Idea fittings set for two doors 50kg</v>
      </c>
      <c r="C3158" s="185">
        <f t="shared" si="99"/>
        <v>47.19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>
        <v>1401.1760999999999</v>
      </c>
      <c r="I3158" s="460">
        <v>50.382359999999998</v>
      </c>
      <c r="J3158" s="460">
        <v>175.74600000000001</v>
      </c>
      <c r="K3158" s="460">
        <v>20079.513620000002</v>
      </c>
      <c r="L3158" s="459" t="s">
        <v>539</v>
      </c>
      <c r="O3158">
        <v>47.19</v>
      </c>
      <c r="P3158" t="s">
        <v>9302</v>
      </c>
    </row>
    <row r="3159" spans="1:16" ht="15" x14ac:dyDescent="0.25">
      <c r="A3159">
        <v>299761</v>
      </c>
      <c r="B3159" t="str">
        <f t="shared" si="98"/>
        <v>SEVROLL 10195-SV Idea fittings set for interior doors 50kg</v>
      </c>
      <c r="C3159" s="185">
        <f t="shared" si="99"/>
        <v>18.128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>
        <v>538.46848999999997</v>
      </c>
      <c r="I3159" s="460">
        <v>19.360810000000001</v>
      </c>
      <c r="J3159" s="460">
        <v>67.503600000000006</v>
      </c>
      <c r="K3159" s="460">
        <v>7716.5070900000001</v>
      </c>
      <c r="L3159" s="459" t="s">
        <v>539</v>
      </c>
      <c r="O3159">
        <v>18.128</v>
      </c>
      <c r="P3159" t="s">
        <v>9171</v>
      </c>
    </row>
    <row r="3160" spans="1:16" ht="15" x14ac:dyDescent="0.25">
      <c r="A3160">
        <v>303394</v>
      </c>
      <c r="B3160" t="str">
        <f t="shared" si="98"/>
        <v>SEVROLL 10174 Simple Start positioner</v>
      </c>
      <c r="C3160" s="185">
        <f t="shared" si="99"/>
        <v>0.19800000000000001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>
        <v>61.570659999999997</v>
      </c>
      <c r="I3160" s="460">
        <v>0.23419999999999999</v>
      </c>
      <c r="J3160" s="460">
        <v>1.6728000000000001</v>
      </c>
      <c r="K3160" s="460">
        <v>910.01793999999995</v>
      </c>
      <c r="L3160" s="459" t="s">
        <v>539</v>
      </c>
      <c r="O3160">
        <v>0.19800000000000001</v>
      </c>
      <c r="P3160" t="s">
        <v>9451</v>
      </c>
    </row>
    <row r="3161" spans="1:16" ht="15" x14ac:dyDescent="0.25">
      <c r="A3161">
        <v>303463</v>
      </c>
      <c r="B3161" t="str">
        <f t="shared" si="98"/>
        <v>SEVROLL 10178 handle Push 90mm brushed nickel</v>
      </c>
      <c r="C3161" s="185">
        <f t="shared" si="99"/>
        <v>11.506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>
        <v>359.70274999999998</v>
      </c>
      <c r="I3161" s="460">
        <v>12.93323</v>
      </c>
      <c r="J3161" s="460">
        <v>47.093400000000003</v>
      </c>
      <c r="K3161" s="460">
        <v>5154.7099399999997</v>
      </c>
      <c r="L3161" s="459" t="s">
        <v>539</v>
      </c>
      <c r="O3161">
        <v>11.506</v>
      </c>
      <c r="P3161" t="s">
        <v>9055</v>
      </c>
    </row>
    <row r="3162" spans="1:16" ht="15" x14ac:dyDescent="0.25">
      <c r="A3162">
        <v>304006</v>
      </c>
      <c r="B3162" t="str">
        <f t="shared" si="98"/>
        <v>SEVROLL 20292 safety film 300mm/50m transparent</v>
      </c>
      <c r="C3162" s="185">
        <f t="shared" si="99"/>
        <v>38.06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>
        <v>1262.60177</v>
      </c>
      <c r="I3162" s="460">
        <v>42.781149999999997</v>
      </c>
      <c r="J3162" s="460">
        <v>143.16999999999999</v>
      </c>
      <c r="K3162" s="460">
        <v>17534.218120000001</v>
      </c>
      <c r="L3162" s="459" t="s">
        <v>539</v>
      </c>
      <c r="O3162">
        <v>38.06</v>
      </c>
      <c r="P3162" t="s">
        <v>9287</v>
      </c>
    </row>
    <row r="3163" spans="1:16" ht="15" x14ac:dyDescent="0.25">
      <c r="A3163">
        <v>304010</v>
      </c>
      <c r="B3163" t="str">
        <f t="shared" si="98"/>
        <v>SEVROLL 20072 safety film 500mm/50m transparent</v>
      </c>
      <c r="C3163" s="185">
        <f t="shared" si="99"/>
        <v>63.448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29223.69715</v>
      </c>
      <c r="L3163" s="459" t="s">
        <v>539</v>
      </c>
      <c r="O3163">
        <v>63.448</v>
      </c>
      <c r="P3163" t="s">
        <v>9311</v>
      </c>
    </row>
    <row r="3164" spans="1:16" ht="15" x14ac:dyDescent="0.25">
      <c r="A3164">
        <v>305137</v>
      </c>
      <c r="B3164" t="str">
        <f t="shared" si="98"/>
        <v>SEVROLL 20287-SV plug-in stop brush 4.8x4mm white</v>
      </c>
      <c r="C3164" s="185">
        <f t="shared" si="99"/>
        <v>0.15576000000000001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63.993670000000002</v>
      </c>
      <c r="L3164" s="459" t="s">
        <v>538</v>
      </c>
      <c r="O3164">
        <v>0.15576000000000001</v>
      </c>
      <c r="P3164" t="s">
        <v>9334</v>
      </c>
    </row>
    <row r="3165" spans="1:16" ht="15" x14ac:dyDescent="0.25">
      <c r="A3165">
        <v>305348</v>
      </c>
      <c r="B3165" t="str">
        <f t="shared" si="98"/>
        <v>SEVROLL 20082-BL plug-in dust brush 4.8x9mm gray</v>
      </c>
      <c r="C3165" s="185">
        <f t="shared" si="99"/>
        <v>0.22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95.990279999999998</v>
      </c>
      <c r="L3165" s="459" t="s">
        <v>695</v>
      </c>
      <c r="O3165">
        <v>0.22</v>
      </c>
      <c r="P3165" t="s">
        <v>9336</v>
      </c>
    </row>
    <row r="3166" spans="1:16" ht="15" x14ac:dyDescent="0.25">
      <c r="A3166">
        <v>306089</v>
      </c>
      <c r="B3166" t="str">
        <f t="shared" si="98"/>
        <v>SEVROLL 20267-SV shock absorber Top SV80 - 2 pcs</v>
      </c>
      <c r="C3166" s="185">
        <f t="shared" si="99"/>
        <v>48.554000000000002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22365.727480000001</v>
      </c>
      <c r="L3166" s="459" t="s">
        <v>539</v>
      </c>
      <c r="O3166">
        <v>48.554000000000002</v>
      </c>
      <c r="P3166" t="s">
        <v>9303</v>
      </c>
    </row>
    <row r="3167" spans="1:16" ht="15" x14ac:dyDescent="0.25">
      <c r="A3167">
        <v>306523</v>
      </c>
      <c r="B3167" t="str">
        <f t="shared" si="98"/>
        <v>SEVROLL 20288-SV plug-in stop brush 14x4mm white</v>
      </c>
      <c r="C3167" s="185">
        <f t="shared" si="99"/>
        <v>0.37444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155.07764</v>
      </c>
      <c r="L3167" s="459" t="s">
        <v>538</v>
      </c>
      <c r="O3167">
        <v>0.37444</v>
      </c>
      <c r="P3167" t="s">
        <v>9337</v>
      </c>
    </row>
    <row r="3168" spans="1:16" ht="15" x14ac:dyDescent="0.25">
      <c r="A3168">
        <v>307703</v>
      </c>
      <c r="B3168" t="str">
        <f t="shared" si="98"/>
        <v>SEVROLL 02383 Everest guide rail 3m olive</v>
      </c>
      <c r="C3168" s="185">
        <f t="shared" si="99"/>
        <v>25.277999999999999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>
        <v>831.58642999999995</v>
      </c>
      <c r="I3168" s="460">
        <v>29.89997</v>
      </c>
      <c r="J3168" s="460">
        <v>102.81841</v>
      </c>
      <c r="K3168" s="460">
        <v>11917.02533</v>
      </c>
      <c r="L3168" s="459" t="s">
        <v>539</v>
      </c>
      <c r="O3168">
        <v>25.277999999999999</v>
      </c>
      <c r="P3168" t="s">
        <v>9227</v>
      </c>
    </row>
    <row r="3169" spans="1:16" ht="15" x14ac:dyDescent="0.25">
      <c r="A3169">
        <v>308528</v>
      </c>
      <c r="B3169" t="str">
        <f t="shared" si="98"/>
        <v>SEVROLL 02289 profile "U" for laminate 36mm 3m olive</v>
      </c>
      <c r="C3169" s="185">
        <f t="shared" si="99"/>
        <v>14.542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6731.2005799999997</v>
      </c>
      <c r="L3169" s="459" t="s">
        <v>539</v>
      </c>
      <c r="O3169">
        <v>14.542</v>
      </c>
      <c r="P3169" t="s">
        <v>9115</v>
      </c>
    </row>
    <row r="3170" spans="1:16" ht="15" x14ac:dyDescent="0.25">
      <c r="A3170">
        <v>308595</v>
      </c>
      <c r="B3170" t="str">
        <f t="shared" si="98"/>
        <v>SEVROLL 02333 profile "U" Mini for laminate 18mm 3m olive</v>
      </c>
      <c r="C3170" s="185">
        <f t="shared" si="99"/>
        <v>4.0259999999999998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1856.52531</v>
      </c>
      <c r="L3170" s="459" t="s">
        <v>539</v>
      </c>
      <c r="O3170">
        <v>4.0259999999999998</v>
      </c>
      <c r="P3170" t="s">
        <v>8879</v>
      </c>
    </row>
    <row r="3171" spans="1:16" ht="15" x14ac:dyDescent="0.25">
      <c r="A3171">
        <v>308627</v>
      </c>
      <c r="B3171" t="str">
        <f t="shared" si="98"/>
        <v>SEVROLL 03212 connecting rail H30 3m white gloss</v>
      </c>
      <c r="C3171" s="185">
        <f t="shared" si="99"/>
        <v>27.434000000000001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>
        <v>323.88938999999999</v>
      </c>
      <c r="I3171" s="460">
        <v>13.58775</v>
      </c>
      <c r="J3171" s="460">
        <v>58.634599999999999</v>
      </c>
      <c r="K3171" s="460">
        <v>5037.16003</v>
      </c>
      <c r="L3171" s="459" t="s">
        <v>540</v>
      </c>
      <c r="O3171">
        <v>27.434000000000001</v>
      </c>
      <c r="P3171" t="s">
        <v>9232</v>
      </c>
    </row>
    <row r="3172" spans="1:16" ht="15" x14ac:dyDescent="0.25">
      <c r="A3172">
        <v>308628</v>
      </c>
      <c r="B3172" t="str">
        <f t="shared" si="98"/>
        <v>SEVROLL 02456 angle 18x36mm 3m olive</v>
      </c>
      <c r="C3172" s="185">
        <f t="shared" si="99"/>
        <v>12.364000000000001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5351.7713000000003</v>
      </c>
      <c r="L3172" s="459" t="s">
        <v>539</v>
      </c>
      <c r="O3172">
        <v>12.364000000000001</v>
      </c>
      <c r="P3172" t="s">
        <v>9076</v>
      </c>
    </row>
    <row r="3173" spans="1:16" ht="15" x14ac:dyDescent="0.25">
      <c r="A3173">
        <v>308629</v>
      </c>
      <c r="B3173" t="str">
        <f t="shared" si="98"/>
        <v>SEVROLL 02462 angle 36x36mm 3m olive</v>
      </c>
      <c r="C3173" s="185">
        <f t="shared" si="99"/>
        <v>16.28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>
        <v>495.04361</v>
      </c>
      <c r="I3173" s="460">
        <v>17.79946</v>
      </c>
      <c r="J3173" s="460">
        <v>61.207819999999998</v>
      </c>
      <c r="K3173" s="460">
        <v>7094.2080999999998</v>
      </c>
      <c r="L3173" s="459" t="s">
        <v>539</v>
      </c>
      <c r="O3173">
        <v>16.28</v>
      </c>
      <c r="P3173" t="s">
        <v>9137</v>
      </c>
    </row>
    <row r="3174" spans="1:16" ht="15" x14ac:dyDescent="0.25">
      <c r="A3174">
        <v>308630</v>
      </c>
      <c r="B3174" t="str">
        <f t="shared" si="98"/>
        <v>SEVROLL 02461 angle 36x36mm 3m silver</v>
      </c>
      <c r="C3174" s="185">
        <f t="shared" si="99"/>
        <v>14.08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5673.29241</v>
      </c>
      <c r="L3174" s="459" t="s">
        <v>538</v>
      </c>
      <c r="O3174">
        <v>14.08</v>
      </c>
      <c r="P3174" t="s">
        <v>9113</v>
      </c>
    </row>
    <row r="3175" spans="1:16" ht="15" x14ac:dyDescent="0.25">
      <c r="A3175">
        <v>308631</v>
      </c>
      <c r="B3175" t="str">
        <f t="shared" si="98"/>
        <v>SEVROLL 20252 wedge for laminate thickness 2mm (100 pcs)</v>
      </c>
      <c r="C3175" s="185">
        <f t="shared" si="99"/>
        <v>7.8319999999999999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3505.61762</v>
      </c>
      <c r="L3175" s="459" t="s">
        <v>538</v>
      </c>
      <c r="O3175">
        <v>7.8319999999999999</v>
      </c>
      <c r="P3175" t="s">
        <v>9014</v>
      </c>
    </row>
    <row r="3176" spans="1:16" ht="15" x14ac:dyDescent="0.25">
      <c r="A3176">
        <v>308632</v>
      </c>
      <c r="B3176" t="e">
        <f t="shared" si="98"/>
        <v>#N/A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5" x14ac:dyDescent="0.25">
      <c r="A3177">
        <v>308635</v>
      </c>
      <c r="B3177" t="str">
        <f t="shared" si="98"/>
        <v>SEVROLL 20264-SV shock absorber Mini SV-60 (40 - 60kg)</v>
      </c>
      <c r="C3177" s="185">
        <f t="shared" si="99"/>
        <v>8.9540000000000006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3924.9345899999998</v>
      </c>
      <c r="L3177" s="459" t="s">
        <v>539</v>
      </c>
      <c r="O3177">
        <v>8.9540000000000006</v>
      </c>
      <c r="P3177" t="s">
        <v>9009</v>
      </c>
    </row>
    <row r="3178" spans="1:16" ht="15" x14ac:dyDescent="0.25">
      <c r="A3178">
        <v>308639</v>
      </c>
      <c r="B3178" t="str">
        <f t="shared" si="98"/>
        <v>SEVROLL dust brush self-adhesive 6.7x13mm gray</v>
      </c>
      <c r="C3178" s="185">
        <f t="shared" si="99"/>
        <v>0.19009999999999999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101.37326</v>
      </c>
      <c r="L3178" s="459" t="s">
        <v>538</v>
      </c>
      <c r="O3178">
        <v>0.19009999999999999</v>
      </c>
      <c r="P3178" t="s">
        <v>9328</v>
      </c>
    </row>
    <row r="3179" spans="1:16" ht="15" x14ac:dyDescent="0.25">
      <c r="A3179">
        <v>308640</v>
      </c>
      <c r="B3179" t="str">
        <f t="shared" si="98"/>
        <v>SEVROLL 03900 decorative strip S18 with glue 3m silver</v>
      </c>
      <c r="C3179" s="185">
        <f t="shared" si="99"/>
        <v>8.8879999999999999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4584.2690199999997</v>
      </c>
      <c r="L3179" s="459" t="s">
        <v>539</v>
      </c>
      <c r="O3179">
        <v>8.8879999999999999</v>
      </c>
      <c r="P3179" t="s">
        <v>9015</v>
      </c>
    </row>
    <row r="3180" spans="1:16" ht="15" x14ac:dyDescent="0.25">
      <c r="A3180">
        <v>308641</v>
      </c>
      <c r="B3180" t="str">
        <f t="shared" si="98"/>
        <v>SEVROLL 03899 decorative strip S18 with glue 3m olive</v>
      </c>
      <c r="C3180" s="185">
        <f t="shared" si="99"/>
        <v>10.098000000000001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5476.2310200000002</v>
      </c>
      <c r="L3180" s="459" t="s">
        <v>539</v>
      </c>
      <c r="O3180">
        <v>10.098000000000001</v>
      </c>
      <c r="P3180" t="s">
        <v>9037</v>
      </c>
    </row>
    <row r="3181" spans="1:16" ht="15" x14ac:dyDescent="0.25">
      <c r="A3181">
        <v>308645</v>
      </c>
      <c r="B3181" t="str">
        <f t="shared" si="98"/>
        <v>SEVROLL 04295 Elegant II lower line 6m white gloss</v>
      </c>
      <c r="C3181" s="185">
        <f t="shared" si="99"/>
        <v>37.752000000000002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143.60579999999999</v>
      </c>
      <c r="K3181" s="460">
        <v>15111.493469999999</v>
      </c>
      <c r="L3181" s="459" t="s">
        <v>539</v>
      </c>
      <c r="O3181">
        <v>37.752000000000002</v>
      </c>
      <c r="P3181" t="s">
        <v>9273</v>
      </c>
    </row>
    <row r="3182" spans="1:16" ht="15" x14ac:dyDescent="0.25">
      <c r="A3182">
        <v>308647</v>
      </c>
      <c r="B3182" t="str">
        <f t="shared" si="98"/>
        <v>SEVROLL 04586 Gemini II bottom line 1.7m olive</v>
      </c>
      <c r="C3182" s="185">
        <f t="shared" si="99"/>
        <v>9.5920000000000005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4262.74791</v>
      </c>
      <c r="L3182" s="459" t="s">
        <v>538</v>
      </c>
      <c r="O3182">
        <v>9.5920000000000005</v>
      </c>
      <c r="P3182" t="s">
        <v>9022</v>
      </c>
    </row>
    <row r="3183" spans="1:16" ht="15" x14ac:dyDescent="0.25">
      <c r="A3183">
        <v>308653</v>
      </c>
      <c r="B3183" t="str">
        <f t="shared" si="98"/>
        <v>SEVROLL 04587 Gemini II bottom line 2.35m olive</v>
      </c>
      <c r="C3183" s="185">
        <f t="shared" si="99"/>
        <v>13.266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5901.4686199999996</v>
      </c>
      <c r="L3183" s="459" t="s">
        <v>538</v>
      </c>
      <c r="O3183">
        <v>13.266</v>
      </c>
      <c r="P3183" t="s">
        <v>9093</v>
      </c>
    </row>
    <row r="3184" spans="1:16" ht="15" x14ac:dyDescent="0.25">
      <c r="A3184">
        <v>308657</v>
      </c>
      <c r="B3184" t="str">
        <f t="shared" si="98"/>
        <v>SEVROLL 04588 Gemini II bottom line 3m olive</v>
      </c>
      <c r="C3184" s="185">
        <f t="shared" si="99"/>
        <v>16.940000000000001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7529.8176999999996</v>
      </c>
      <c r="L3184" s="459" t="s">
        <v>538</v>
      </c>
      <c r="O3184">
        <v>16.940000000000001</v>
      </c>
      <c r="P3184" t="s">
        <v>9142</v>
      </c>
    </row>
    <row r="3185" spans="1:16" ht="15" x14ac:dyDescent="0.25">
      <c r="A3185">
        <v>308666</v>
      </c>
      <c r="B3185" t="str">
        <f t="shared" si="98"/>
        <v>SEVROLL 04589 Gemini II lower line 4.05m olive</v>
      </c>
      <c r="C3185" s="185">
        <f t="shared" si="99"/>
        <v>22.835999999999999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10164.21653</v>
      </c>
      <c r="L3185" s="459" t="s">
        <v>538</v>
      </c>
      <c r="O3185">
        <v>22.835999999999999</v>
      </c>
      <c r="P3185" t="s">
        <v>9198</v>
      </c>
    </row>
    <row r="3186" spans="1:16" ht="15" x14ac:dyDescent="0.25">
      <c r="A3186">
        <v>308668</v>
      </c>
      <c r="B3186" t="str">
        <f t="shared" si="98"/>
        <v>SEVROLL 04590 Gemini II bottom line 6m olive</v>
      </c>
      <c r="C3186" s="185">
        <f t="shared" si="99"/>
        <v>33.857999999999997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129.93239</v>
      </c>
      <c r="K3186" s="460">
        <v>15059.635029999999</v>
      </c>
      <c r="L3186" s="459" t="s">
        <v>538</v>
      </c>
      <c r="O3186">
        <v>33.857999999999997</v>
      </c>
      <c r="P3186" t="s">
        <v>9265</v>
      </c>
    </row>
    <row r="3187" spans="1:16" ht="15" x14ac:dyDescent="0.25">
      <c r="A3187">
        <v>308670</v>
      </c>
      <c r="B3187" t="str">
        <f t="shared" si="98"/>
        <v>SEVROLL 01978 Hide M bottom line 1.7m silver</v>
      </c>
      <c r="C3187" s="185">
        <f t="shared" si="99"/>
        <v>4.6420000000000003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>
        <v>131.08169000000001</v>
      </c>
      <c r="I3187" s="460">
        <v>4.9442899999999996</v>
      </c>
      <c r="J3187" s="460">
        <v>16.868539999999999</v>
      </c>
      <c r="K3187" s="460">
        <v>1914.7660599999999</v>
      </c>
      <c r="L3187" s="459" t="s">
        <v>539</v>
      </c>
      <c r="O3187">
        <v>4.6420000000000003</v>
      </c>
      <c r="P3187" t="s">
        <v>8900</v>
      </c>
    </row>
    <row r="3188" spans="1:16" ht="15" x14ac:dyDescent="0.25">
      <c r="A3188">
        <v>308671</v>
      </c>
      <c r="B3188" t="str">
        <f t="shared" si="98"/>
        <v>SEVROLL 01979 Hide M bottom line 2.35m silver</v>
      </c>
      <c r="C3188" s="185">
        <f t="shared" si="99"/>
        <v>6.4240000000000004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>
        <v>181.44465</v>
      </c>
      <c r="I3188" s="460">
        <v>6.8439399999999999</v>
      </c>
      <c r="J3188" s="460">
        <v>23.349630000000001</v>
      </c>
      <c r="K3188" s="460">
        <v>2650.43923</v>
      </c>
      <c r="L3188" s="459" t="s">
        <v>539</v>
      </c>
      <c r="O3188">
        <v>6.4240000000000004</v>
      </c>
      <c r="P3188" t="s">
        <v>8945</v>
      </c>
    </row>
    <row r="3189" spans="1:16" ht="15" x14ac:dyDescent="0.25">
      <c r="A3189">
        <v>308673</v>
      </c>
      <c r="B3189" t="str">
        <f t="shared" si="98"/>
        <v>SEVROLL 02676 Hide M bottom line 6m silver</v>
      </c>
      <c r="C3189" s="185">
        <f t="shared" si="99"/>
        <v>16.411999999999999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59.838949999999997</v>
      </c>
      <c r="K3189" s="460">
        <v>6792.3805199999997</v>
      </c>
      <c r="L3189" s="459" t="s">
        <v>539</v>
      </c>
      <c r="O3189">
        <v>16.411999999999999</v>
      </c>
      <c r="P3189" t="s">
        <v>9145</v>
      </c>
    </row>
    <row r="3190" spans="1:16" ht="15" x14ac:dyDescent="0.25">
      <c r="A3190">
        <v>308681</v>
      </c>
      <c r="B3190" t="str">
        <f t="shared" si="98"/>
        <v>SEVROLL 10182 Fold set for 2 wings left</v>
      </c>
      <c r="C3190" s="185">
        <f t="shared" si="99"/>
        <v>53.305999999999997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>
        <v>1582.8368399999999</v>
      </c>
      <c r="I3190" s="460">
        <v>56.911430000000003</v>
      </c>
      <c r="J3190" s="460">
        <v>198.59399999999999</v>
      </c>
      <c r="K3190" s="460">
        <v>22682.797610000001</v>
      </c>
      <c r="L3190" s="459" t="s">
        <v>539</v>
      </c>
      <c r="O3190">
        <v>53.305999999999997</v>
      </c>
      <c r="P3190" t="s">
        <v>9658</v>
      </c>
    </row>
    <row r="3191" spans="1:16" ht="15" x14ac:dyDescent="0.25">
      <c r="A3191">
        <v>308682</v>
      </c>
      <c r="B3191" t="str">
        <f t="shared" si="98"/>
        <v>SEVROLL 10181 Fold set for 2 wings right</v>
      </c>
      <c r="C3191" s="185">
        <f t="shared" si="99"/>
        <v>53.305999999999997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>
        <v>1582.8368399999999</v>
      </c>
      <c r="I3191" s="460">
        <v>56.911430000000003</v>
      </c>
      <c r="J3191" s="460">
        <v>198.59399999999999</v>
      </c>
      <c r="K3191" s="460">
        <v>22682.797610000001</v>
      </c>
      <c r="L3191" s="459" t="s">
        <v>539</v>
      </c>
      <c r="O3191">
        <v>53.305999999999997</v>
      </c>
      <c r="P3191" t="s">
        <v>9659</v>
      </c>
    </row>
    <row r="3192" spans="1:16" ht="15" x14ac:dyDescent="0.25">
      <c r="A3192">
        <v>308683</v>
      </c>
      <c r="B3192" t="str">
        <f t="shared" si="98"/>
        <v>SEVROLL 03978 cover profile Galaxy 1.5m silver</v>
      </c>
      <c r="C3192" s="185">
        <f t="shared" si="99"/>
        <v>0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>
        <v>0</v>
      </c>
      <c r="I3192" s="460">
        <v>0</v>
      </c>
      <c r="J3192" s="460">
        <v>0</v>
      </c>
      <c r="K3192" s="460">
        <v>0</v>
      </c>
      <c r="L3192" s="459" t="s">
        <v>540</v>
      </c>
      <c r="O3192">
        <v>0</v>
      </c>
      <c r="P3192" t="s">
        <v>8964</v>
      </c>
    </row>
    <row r="3193" spans="1:16" ht="15" x14ac:dyDescent="0.25">
      <c r="A3193">
        <v>308687</v>
      </c>
      <c r="B3193" t="str">
        <f t="shared" si="98"/>
        <v>SEVROLL 03806 Fala mounting bar 10mm 2.5m silver</v>
      </c>
      <c r="C3193" s="185">
        <f t="shared" si="99"/>
        <v>8.6240000000000006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>
        <v>266.32884000000001</v>
      </c>
      <c r="I3193" s="460">
        <v>9.6804100000000002</v>
      </c>
      <c r="J3193" s="460">
        <v>42.051870000000001</v>
      </c>
      <c r="K3193" s="460">
        <v>3936.3558400000002</v>
      </c>
      <c r="L3193" s="459" t="s">
        <v>539</v>
      </c>
      <c r="O3193">
        <v>8.6240000000000006</v>
      </c>
      <c r="P3193" t="s">
        <v>9013</v>
      </c>
    </row>
    <row r="3194" spans="1:16" ht="15" x14ac:dyDescent="0.25">
      <c r="A3194">
        <v>308690</v>
      </c>
      <c r="B3194" t="e">
        <f t="shared" si="98"/>
        <v>#N/A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5" x14ac:dyDescent="0.25">
      <c r="A3195">
        <v>308694</v>
      </c>
      <c r="B3195" t="str">
        <f t="shared" si="98"/>
        <v>SEVROLL 50467 guide Galaxy B 50kg to the wall 1.5m</v>
      </c>
      <c r="C3195" s="185">
        <f t="shared" si="99"/>
        <v>9.1959999999999997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3799.2991000000002</v>
      </c>
      <c r="L3195" s="459" t="s">
        <v>539</v>
      </c>
      <c r="O3195">
        <v>9.1959999999999997</v>
      </c>
      <c r="P3195" t="s">
        <v>8978</v>
      </c>
    </row>
    <row r="3196" spans="1:16" ht="15" x14ac:dyDescent="0.25">
      <c r="A3196">
        <v>308695</v>
      </c>
      <c r="B3196" t="str">
        <f t="shared" si="98"/>
        <v>SEVROLL 50469 guide Galaxy B 50kg to the wall 2.5m</v>
      </c>
      <c r="C3196" s="185">
        <f t="shared" si="99"/>
        <v>0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>
        <v>0</v>
      </c>
      <c r="I3196" s="460">
        <v>0</v>
      </c>
      <c r="J3196" s="460">
        <v>0</v>
      </c>
      <c r="K3196" s="460">
        <v>0</v>
      </c>
      <c r="L3196" s="459" t="s">
        <v>540</v>
      </c>
      <c r="O3196">
        <v>0</v>
      </c>
      <c r="P3196" t="s">
        <v>9520</v>
      </c>
    </row>
    <row r="3197" spans="1:16" ht="15" x14ac:dyDescent="0.25">
      <c r="A3197">
        <v>308696</v>
      </c>
      <c r="B3197" t="str">
        <f t="shared" si="98"/>
        <v>SEVROLL 50470 guide Galaxy B 50kg to the wall 4m</v>
      </c>
      <c r="C3197" s="185">
        <f t="shared" si="99"/>
        <v>24.507999999999999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10128.1049</v>
      </c>
      <c r="L3197" s="459" t="s">
        <v>539</v>
      </c>
      <c r="O3197">
        <v>24.507999999999999</v>
      </c>
      <c r="P3197" t="s">
        <v>9519</v>
      </c>
    </row>
    <row r="3198" spans="1:16" ht="15" x14ac:dyDescent="0.25">
      <c r="A3198">
        <v>308697</v>
      </c>
      <c r="B3198" t="str">
        <f t="shared" si="98"/>
        <v>SEVROLL 50471 guide Galaxy S 50kg to ceiling 1.5m</v>
      </c>
      <c r="C3198" s="185">
        <f t="shared" si="99"/>
        <v>8.7560000000000002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3617.9001400000002</v>
      </c>
      <c r="L3198" s="459" t="s">
        <v>539</v>
      </c>
      <c r="O3198">
        <v>8.7560000000000002</v>
      </c>
      <c r="P3198" t="s">
        <v>9518</v>
      </c>
    </row>
    <row r="3199" spans="1:16" ht="15" x14ac:dyDescent="0.25">
      <c r="A3199">
        <v>308698</v>
      </c>
      <c r="B3199" t="str">
        <f t="shared" si="98"/>
        <v>SEVROLL 50473 guide Galaxy S 50kg to ceiling 2.5m</v>
      </c>
      <c r="C3199" s="185">
        <f t="shared" si="99"/>
        <v>0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>
        <v>0</v>
      </c>
      <c r="I3199" s="460">
        <v>0</v>
      </c>
      <c r="J3199" s="460">
        <v>0</v>
      </c>
      <c r="K3199" s="460">
        <v>0</v>
      </c>
      <c r="L3199" s="459" t="s">
        <v>540</v>
      </c>
      <c r="O3199">
        <v>0</v>
      </c>
      <c r="P3199" t="s">
        <v>9517</v>
      </c>
    </row>
    <row r="3200" spans="1:16" ht="15" x14ac:dyDescent="0.25">
      <c r="A3200">
        <v>308699</v>
      </c>
      <c r="B3200" t="str">
        <f t="shared" si="98"/>
        <v>SEVROLL 50474 line Galaxy S 50kg to the ceiling 4m</v>
      </c>
      <c r="C3200" s="185">
        <f t="shared" si="99"/>
        <v>23.32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9644.3744600000009</v>
      </c>
      <c r="L3200" s="459" t="s">
        <v>539</v>
      </c>
      <c r="O3200">
        <v>23.32</v>
      </c>
      <c r="P3200" t="s">
        <v>9516</v>
      </c>
    </row>
    <row r="3201" spans="1:16" ht="15" x14ac:dyDescent="0.25">
      <c r="A3201">
        <v>311586</v>
      </c>
      <c r="B3201" t="str">
        <f t="shared" si="98"/>
        <v>SEVROLL 03206 Gemini overhead line 6m white gloss</v>
      </c>
      <c r="C3201" s="185">
        <f t="shared" si="99"/>
        <v>68.706000000000003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263.56799999999998</v>
      </c>
      <c r="K3201" s="460">
        <v>25887.637350000001</v>
      </c>
      <c r="L3201" s="459" t="s">
        <v>539</v>
      </c>
      <c r="O3201">
        <v>68.706000000000003</v>
      </c>
      <c r="P3201" t="s">
        <v>9390</v>
      </c>
    </row>
    <row r="3202" spans="1:16" ht="15" x14ac:dyDescent="0.25">
      <c r="A3202">
        <v>312097</v>
      </c>
      <c r="B3202" t="e">
        <f t="shared" si="98"/>
        <v>#N/A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5" x14ac:dyDescent="0.25">
      <c r="A3203">
        <v>315863</v>
      </c>
      <c r="B3203" t="e">
        <f t="shared" si="98"/>
        <v>#N/A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5" x14ac:dyDescent="0.25">
      <c r="A3204">
        <v>317377</v>
      </c>
      <c r="B3204" t="e">
        <f t="shared" ref="B3204:B3267" si="100">IF($A$2=1,D3204,IF($A$2=2,F3204,IF($A$2=3,G3204,IF($A$2=4,E3204,IF($A$2&gt;4,P3204,"zadat jazyk")))))</f>
        <v>#N/A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5" x14ac:dyDescent="0.25">
      <c r="A3205">
        <v>318447</v>
      </c>
      <c r="B3205" t="str">
        <f t="shared" si="100"/>
        <v>SEVROLL 222650 cabinet floor holder for sloping ceilings</v>
      </c>
      <c r="C3205" s="185">
        <f t="shared" si="101"/>
        <v>26.466000000000001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>
        <v>827.24392999999998</v>
      </c>
      <c r="I3205" s="460">
        <v>29.743829999999999</v>
      </c>
      <c r="J3205" s="460">
        <v>102.28149999999999</v>
      </c>
      <c r="K3205" s="460">
        <v>11854.79528</v>
      </c>
      <c r="L3205" s="459" t="s">
        <v>539</v>
      </c>
      <c r="O3205">
        <v>26.466000000000001</v>
      </c>
      <c r="P3205" t="s">
        <v>9251</v>
      </c>
    </row>
    <row r="3206" spans="1:16" ht="15" x14ac:dyDescent="0.25">
      <c r="A3206">
        <v>318638</v>
      </c>
      <c r="B3206" t="str">
        <f t="shared" si="100"/>
        <v>SEVROLL 04308 mask Elegant II 1.7m gold</v>
      </c>
      <c r="C3206" s="185">
        <f t="shared" si="101"/>
        <v>2.9039999999999999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1275.7127599999999</v>
      </c>
      <c r="L3206" s="459" t="s">
        <v>539</v>
      </c>
      <c r="O3206">
        <v>2.9039999999999999</v>
      </c>
      <c r="P3206" t="s">
        <v>9435</v>
      </c>
    </row>
    <row r="3207" spans="1:16" ht="15" x14ac:dyDescent="0.25">
      <c r="A3207">
        <v>318643</v>
      </c>
      <c r="B3207" t="str">
        <f t="shared" si="100"/>
        <v>SEVROLL 04309 mask Elegant II 2.35m gold</v>
      </c>
      <c r="C3207" s="185">
        <f t="shared" si="101"/>
        <v>4.0039999999999996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1763.1804299999999</v>
      </c>
      <c r="L3207" s="459" t="s">
        <v>539</v>
      </c>
      <c r="O3207">
        <v>4.0039999999999996</v>
      </c>
      <c r="P3207" t="s">
        <v>9438</v>
      </c>
    </row>
    <row r="3208" spans="1:16" ht="15" x14ac:dyDescent="0.25">
      <c r="A3208">
        <v>318644</v>
      </c>
      <c r="B3208" t="str">
        <f t="shared" si="100"/>
        <v>SEVROLL 04310 mask Elegant II 3m gold</v>
      </c>
      <c r="C3208" s="185">
        <f t="shared" si="101"/>
        <v>5.2140000000000004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2261.0196700000001</v>
      </c>
      <c r="L3208" s="459" t="s">
        <v>538</v>
      </c>
      <c r="O3208">
        <v>5.2140000000000004</v>
      </c>
      <c r="P3208" t="s">
        <v>9441</v>
      </c>
    </row>
    <row r="3209" spans="1:16" ht="15" x14ac:dyDescent="0.25">
      <c r="A3209">
        <v>318645</v>
      </c>
      <c r="B3209" t="str">
        <f t="shared" si="100"/>
        <v>SEVROLL 04311 mask Elegant II 4.05m gold</v>
      </c>
      <c r="C3209" s="185">
        <f t="shared" si="101"/>
        <v>6.9080000000000004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3049.2647999999999</v>
      </c>
      <c r="L3209" s="459" t="s">
        <v>538</v>
      </c>
      <c r="O3209">
        <v>6.9080000000000004</v>
      </c>
      <c r="P3209" t="s">
        <v>9444</v>
      </c>
    </row>
    <row r="3210" spans="1:16" ht="15" x14ac:dyDescent="0.25">
      <c r="A3210">
        <v>318646</v>
      </c>
      <c r="B3210" t="str">
        <f t="shared" si="100"/>
        <v>SEVROLL 04312 mask Elegant II 6m gold</v>
      </c>
      <c r="C3210" s="185">
        <f t="shared" si="101"/>
        <v>10.23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38.926020000000001</v>
      </c>
      <c r="K3210" s="460">
        <v>4511.6677399999999</v>
      </c>
      <c r="L3210" s="459" t="s">
        <v>539</v>
      </c>
      <c r="O3210">
        <v>10.23</v>
      </c>
      <c r="P3210" t="s">
        <v>9447</v>
      </c>
    </row>
    <row r="3211" spans="1:16" ht="15" x14ac:dyDescent="0.25">
      <c r="A3211">
        <v>318655</v>
      </c>
      <c r="B3211" t="str">
        <f t="shared" si="100"/>
        <v>SEVROLL 04296 mask Elegant II 1.7m olive</v>
      </c>
      <c r="C3211" s="185">
        <f t="shared" si="101"/>
        <v>2.9039999999999999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1275.7127599999999</v>
      </c>
      <c r="L3211" s="459" t="s">
        <v>538</v>
      </c>
      <c r="O3211">
        <v>2.9039999999999999</v>
      </c>
      <c r="P3211" t="s">
        <v>9433</v>
      </c>
    </row>
    <row r="3212" spans="1:16" ht="15" x14ac:dyDescent="0.25">
      <c r="A3212">
        <v>318656</v>
      </c>
      <c r="B3212" t="str">
        <f t="shared" si="100"/>
        <v>SEVROLL 04313 mask Elegant II 1.7m white gloss</v>
      </c>
      <c r="C3212" s="185">
        <f t="shared" si="101"/>
        <v>3.278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1327.57123</v>
      </c>
      <c r="L3212" s="459" t="s">
        <v>538</v>
      </c>
      <c r="O3212">
        <v>3.278</v>
      </c>
      <c r="P3212" t="s">
        <v>8867</v>
      </c>
    </row>
    <row r="3213" spans="1:16" ht="15" x14ac:dyDescent="0.25">
      <c r="A3213">
        <v>318657</v>
      </c>
      <c r="B3213" t="str">
        <f t="shared" si="100"/>
        <v>SEVROLL 04302 mask Elegant II 1.7m silver</v>
      </c>
      <c r="C3213" s="185">
        <f t="shared" si="101"/>
        <v>2.4860000000000002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1026.7933499999999</v>
      </c>
      <c r="L3213" s="459" t="s">
        <v>695</v>
      </c>
      <c r="O3213">
        <v>2.4860000000000002</v>
      </c>
      <c r="P3213" t="s">
        <v>9434</v>
      </c>
    </row>
    <row r="3214" spans="1:16" ht="15" x14ac:dyDescent="0.25">
      <c r="A3214">
        <v>318658</v>
      </c>
      <c r="B3214" t="str">
        <f t="shared" si="100"/>
        <v>SEVROLL 04297 mask Elegant II 2.35 m olive</v>
      </c>
      <c r="C3214" s="185">
        <f t="shared" si="101"/>
        <v>4.0039999999999996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1763.1804299999999</v>
      </c>
      <c r="L3214" s="459" t="s">
        <v>538</v>
      </c>
      <c r="O3214">
        <v>4.0039999999999996</v>
      </c>
      <c r="P3214" t="s">
        <v>9436</v>
      </c>
    </row>
    <row r="3215" spans="1:16" ht="15" x14ac:dyDescent="0.25">
      <c r="A3215">
        <v>318659</v>
      </c>
      <c r="B3215" t="str">
        <f t="shared" si="100"/>
        <v>SEVROLL 04314 mask Elegant II 2.35m white gloss</v>
      </c>
      <c r="C3215" s="185">
        <f t="shared" si="101"/>
        <v>4.532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1835.78208</v>
      </c>
      <c r="L3215" s="459" t="s">
        <v>538</v>
      </c>
      <c r="O3215">
        <v>4.532</v>
      </c>
      <c r="P3215" t="s">
        <v>8899</v>
      </c>
    </row>
    <row r="3216" spans="1:16" ht="15" x14ac:dyDescent="0.25">
      <c r="A3216">
        <v>318660</v>
      </c>
      <c r="B3216" t="str">
        <f t="shared" si="100"/>
        <v>SEVROLL 04303 mask Elegant II 2.35m silver</v>
      </c>
      <c r="C3216" s="185">
        <f t="shared" si="101"/>
        <v>3.476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1410.5445099999999</v>
      </c>
      <c r="L3216" s="459" t="s">
        <v>695</v>
      </c>
      <c r="O3216">
        <v>3.476</v>
      </c>
      <c r="P3216" t="s">
        <v>9437</v>
      </c>
    </row>
    <row r="3217" spans="1:16" ht="15" x14ac:dyDescent="0.25">
      <c r="A3217">
        <v>318662</v>
      </c>
      <c r="B3217" t="str">
        <f t="shared" si="100"/>
        <v>SEVROLL 20368-SV shock absorber Mini SV25 (14-25kg)</v>
      </c>
      <c r="C3217" s="185">
        <f t="shared" si="101"/>
        <v>20.416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9407.0440500000004</v>
      </c>
      <c r="L3217" s="459" t="s">
        <v>538</v>
      </c>
      <c r="O3217">
        <v>20.416</v>
      </c>
      <c r="P3217" t="s">
        <v>9182</v>
      </c>
    </row>
    <row r="3218" spans="1:16" ht="15" x14ac:dyDescent="0.25">
      <c r="A3218">
        <v>318663</v>
      </c>
      <c r="B3218" t="str">
        <f t="shared" si="100"/>
        <v>SEVROLL 20363-SV shock absorber Central 10/18mm double-sided 25kg</v>
      </c>
      <c r="C3218" s="185">
        <f t="shared" si="101"/>
        <v>43.735999999999997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20147.28615</v>
      </c>
      <c r="L3218" s="459" t="s">
        <v>538</v>
      </c>
      <c r="O3218">
        <v>43.735999999999997</v>
      </c>
      <c r="P3218" t="s">
        <v>9290</v>
      </c>
    </row>
    <row r="3219" spans="1:16" ht="15" x14ac:dyDescent="0.25">
      <c r="A3219">
        <v>318666</v>
      </c>
      <c r="B3219" t="str">
        <f t="shared" si="100"/>
        <v>SEVROLL 04273 Elegant II lower guide 1.7m olive</v>
      </c>
      <c r="C3219" s="185">
        <f t="shared" si="101"/>
        <v>9.8559999999999999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4148.6598199999999</v>
      </c>
      <c r="L3219" s="459" t="s">
        <v>538</v>
      </c>
      <c r="O3219">
        <v>9.8559999999999999</v>
      </c>
      <c r="P3219" t="s">
        <v>9340</v>
      </c>
    </row>
    <row r="3220" spans="1:16" ht="15" x14ac:dyDescent="0.25">
      <c r="A3220">
        <v>318841</v>
      </c>
      <c r="B3220" t="e">
        <f t="shared" si="100"/>
        <v>#N/A</v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5" x14ac:dyDescent="0.25">
      <c r="A3221">
        <v>328321</v>
      </c>
      <c r="B3221" t="str">
        <f t="shared" si="100"/>
        <v>SEVROLL 10238 undercarriage WD10 V 2pcs without positioner</v>
      </c>
      <c r="C3221" s="185">
        <f t="shared" si="101"/>
        <v>5.6539999999999999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2463.7496099999998</v>
      </c>
      <c r="L3221" s="459" t="s">
        <v>695</v>
      </c>
      <c r="O3221">
        <v>5.6539999999999999</v>
      </c>
      <c r="P3221" t="s">
        <v>9485</v>
      </c>
    </row>
    <row r="3222" spans="1:16" ht="15" x14ac:dyDescent="0.25">
      <c r="A3222">
        <v>328334</v>
      </c>
      <c r="B3222" t="str">
        <f t="shared" si="100"/>
        <v>K-SEVROLL lower carriage V 10mm - 2 pcs + positioner</v>
      </c>
      <c r="C3222" s="185">
        <f t="shared" si="101"/>
        <v>0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>
        <v>0</v>
      </c>
      <c r="I3222" s="460">
        <v>0</v>
      </c>
      <c r="J3222" s="460">
        <v>0</v>
      </c>
      <c r="K3222" s="460">
        <v>0</v>
      </c>
      <c r="L3222" s="459" t="s">
        <v>540</v>
      </c>
      <c r="O3222">
        <v>0</v>
      </c>
      <c r="P3222" t="s">
        <v>9535</v>
      </c>
    </row>
    <row r="3223" spans="1:16" ht="15" x14ac:dyDescent="0.25">
      <c r="A3223">
        <v>328662</v>
      </c>
      <c r="B3223" t="str">
        <f t="shared" si="100"/>
        <v>SEVROLL 20173 assembly tool for laminate 10mm small (promotion)</v>
      </c>
      <c r="C3223" s="185">
        <f t="shared" si="101"/>
        <v>9.0640000000000001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>
        <v>260.96474000000001</v>
      </c>
      <c r="I3223" s="460">
        <v>3.9899900000000001</v>
      </c>
      <c r="J3223" s="460">
        <v>34.988689999999998</v>
      </c>
      <c r="K3223" s="460">
        <v>3878.1701699999999</v>
      </c>
      <c r="L3223" s="459" t="s">
        <v>541</v>
      </c>
      <c r="O3223">
        <v>9.0640000000000001</v>
      </c>
      <c r="P3223" t="s">
        <v>9545</v>
      </c>
    </row>
    <row r="3224" spans="1:16" ht="15" x14ac:dyDescent="0.25">
      <c r="A3224">
        <v>328825</v>
      </c>
      <c r="B3224" t="str">
        <f t="shared" si="100"/>
        <v>SEVROLL 04445 connecting strip Simple/Blue H28 3m (for laminate 18mm) silver</v>
      </c>
      <c r="C3224" s="185">
        <f t="shared" si="101"/>
        <v>18.568000000000001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8063.1805999999997</v>
      </c>
      <c r="L3224" s="459" t="s">
        <v>695</v>
      </c>
      <c r="O3224">
        <v>18.568000000000001</v>
      </c>
      <c r="P3224" t="s">
        <v>9172</v>
      </c>
    </row>
    <row r="3225" spans="1:16" ht="15" x14ac:dyDescent="0.25">
      <c r="A3225">
        <v>334858</v>
      </c>
      <c r="B3225" t="str">
        <f t="shared" si="100"/>
        <v>SEVROLL 04289 Elegant II bottom line 6m gold</v>
      </c>
      <c r="C3225" s="185">
        <f t="shared" si="101"/>
        <v>35.134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137.86320000000001</v>
      </c>
      <c r="K3225" s="460">
        <v>14624.02583</v>
      </c>
      <c r="L3225" s="459" t="s">
        <v>539</v>
      </c>
      <c r="O3225">
        <v>35.134</v>
      </c>
      <c r="P3225" t="s">
        <v>9255</v>
      </c>
    </row>
    <row r="3226" spans="1:16" ht="15" x14ac:dyDescent="0.25">
      <c r="A3226">
        <v>335225</v>
      </c>
      <c r="B3226" t="e">
        <f t="shared" si="100"/>
        <v>#N/A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5" x14ac:dyDescent="0.25">
      <c r="A3227">
        <v>335227</v>
      </c>
      <c r="B3227" t="e">
        <f t="shared" si="100"/>
        <v>#N/A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5" x14ac:dyDescent="0.25">
      <c r="A3228">
        <v>335508</v>
      </c>
      <c r="B3228" t="str">
        <f t="shared" si="100"/>
        <v>SEVROLL 04414 Pax XL grab rail 2.7m silver</v>
      </c>
      <c r="C3228" s="185">
        <f t="shared" si="101"/>
        <v>24.068000000000001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9344.8561699999991</v>
      </c>
      <c r="L3228" s="459" t="s">
        <v>539</v>
      </c>
      <c r="O3228">
        <v>24.068000000000001</v>
      </c>
      <c r="P3228" t="s">
        <v>9959</v>
      </c>
    </row>
    <row r="3229" spans="1:16" ht="15" x14ac:dyDescent="0.25">
      <c r="A3229">
        <v>335509</v>
      </c>
      <c r="B3229" t="str">
        <f t="shared" si="100"/>
        <v>SEVROLL 04421 Pax XL upper guide rail 3m silver</v>
      </c>
      <c r="C3229" s="185">
        <f t="shared" si="101"/>
        <v>27.698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>
        <v>748.35540000000003</v>
      </c>
      <c r="I3229" s="460">
        <v>26.90737</v>
      </c>
      <c r="J3229" s="460">
        <v>103.20359999999999</v>
      </c>
      <c r="K3229" s="460">
        <v>10724.285449999999</v>
      </c>
      <c r="L3229" s="459" t="s">
        <v>539</v>
      </c>
      <c r="O3229">
        <v>27.698</v>
      </c>
      <c r="P3229" t="s">
        <v>9960</v>
      </c>
    </row>
    <row r="3230" spans="1:16" ht="15" x14ac:dyDescent="0.25">
      <c r="A3230">
        <v>335510</v>
      </c>
      <c r="B3230" t="str">
        <f t="shared" si="100"/>
        <v>SEVROLL 04419 Gemini 4 Pax XL bottom cover bar 3m 4mm silver</v>
      </c>
      <c r="C3230" s="185">
        <f t="shared" si="101"/>
        <v>29.963999999999999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11595.50424</v>
      </c>
      <c r="L3230" s="459" t="s">
        <v>539</v>
      </c>
      <c r="O3230">
        <v>29.963999999999999</v>
      </c>
      <c r="P3230" t="s">
        <v>9961</v>
      </c>
    </row>
    <row r="3231" spans="1:16" ht="15" x14ac:dyDescent="0.25">
      <c r="A3231">
        <v>335513</v>
      </c>
      <c r="B3231" t="str">
        <f t="shared" si="100"/>
        <v>SEVROLL 20167 gasket for Pax XL profile</v>
      </c>
      <c r="C3231" s="185">
        <f t="shared" si="101"/>
        <v>0.52800000000000002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245.3083</v>
      </c>
      <c r="L3231" s="459" t="s">
        <v>539</v>
      </c>
      <c r="O3231">
        <v>0.52800000000000002</v>
      </c>
      <c r="P3231" t="s">
        <v>9962</v>
      </c>
    </row>
    <row r="3232" spans="1:16" ht="15" x14ac:dyDescent="0.25">
      <c r="A3232">
        <v>336796</v>
      </c>
      <c r="B3232" t="str">
        <f t="shared" si="100"/>
        <v>SEVROLL 04447 connecting strip Simple/Blue H21 3m (for laminate 18mm) silver</v>
      </c>
      <c r="C3232" s="185">
        <f t="shared" si="101"/>
        <v>10.692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4645.3233</v>
      </c>
      <c r="L3232" s="459" t="s">
        <v>695</v>
      </c>
      <c r="O3232">
        <v>10.692</v>
      </c>
      <c r="P3232" t="s">
        <v>9053</v>
      </c>
    </row>
    <row r="3233" spans="1:16" ht="15" x14ac:dyDescent="0.25">
      <c r="A3233">
        <v>340884</v>
      </c>
      <c r="B3233" t="str">
        <f t="shared" si="100"/>
        <v>Swatches of grab rails 2017 catalog SALE</v>
      </c>
      <c r="C3233" s="185">
        <f t="shared" si="101"/>
        <v>0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>
        <v>0</v>
      </c>
      <c r="I3233" s="460">
        <v>0</v>
      </c>
      <c r="J3233" s="460">
        <v>0</v>
      </c>
      <c r="K3233" s="460">
        <v>0</v>
      </c>
      <c r="L3233" s="459" t="s">
        <v>540</v>
      </c>
      <c r="O3233">
        <v>0</v>
      </c>
      <c r="P3233" t="s">
        <v>10150</v>
      </c>
    </row>
    <row r="3234" spans="1:16" ht="15" x14ac:dyDescent="0.25">
      <c r="A3234">
        <v>341559</v>
      </c>
      <c r="B3234" t="str">
        <f t="shared" si="100"/>
        <v>SEVROLL 04748 Rekord mounting bar 18mm 2.70m silver</v>
      </c>
      <c r="C3234" s="185">
        <f t="shared" si="101"/>
        <v>12.055999999999999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5068.5873600000004</v>
      </c>
      <c r="L3234" s="459" t="s">
        <v>695</v>
      </c>
      <c r="O3234">
        <v>12.055999999999999</v>
      </c>
      <c r="P3234" t="s">
        <v>9068</v>
      </c>
    </row>
    <row r="3235" spans="1:16" ht="15" x14ac:dyDescent="0.25">
      <c r="A3235">
        <v>341560</v>
      </c>
      <c r="B3235" t="str">
        <f t="shared" si="100"/>
        <v>SEVROLL 04747 Rekord mounting bar 18mm 2.70m olive</v>
      </c>
      <c r="C3235" s="185">
        <f t="shared" si="101"/>
        <v>13.618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6338.3796000000002</v>
      </c>
      <c r="L3235" s="459" t="s">
        <v>538</v>
      </c>
      <c r="O3235">
        <v>13.618</v>
      </c>
      <c r="P3235" t="s">
        <v>9453</v>
      </c>
    </row>
    <row r="3236" spans="1:16" ht="15" x14ac:dyDescent="0.25">
      <c r="A3236">
        <v>341987</v>
      </c>
      <c r="B3236" t="str">
        <f t="shared" si="100"/>
        <v>SEVROLL 10231 Micra brake (2 pcs in package)</v>
      </c>
      <c r="C3236" s="185">
        <f t="shared" si="101"/>
        <v>0.52800000000000002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238.54783</v>
      </c>
      <c r="L3236" s="459" t="s">
        <v>538</v>
      </c>
      <c r="O3236">
        <v>0.52800000000000002</v>
      </c>
      <c r="P3236" t="s">
        <v>8837</v>
      </c>
    </row>
    <row r="3237" spans="1:16" ht="15" x14ac:dyDescent="0.25">
      <c r="A3237">
        <v>342177</v>
      </c>
      <c r="B3237" t="str">
        <f t="shared" si="100"/>
        <v>SEVROLL 20265-SV fitting kit for Mini shock absorber</v>
      </c>
      <c r="C3237" s="185">
        <f t="shared" si="101"/>
        <v>1.738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853.24662999999998</v>
      </c>
      <c r="L3237" s="459" t="s">
        <v>539</v>
      </c>
      <c r="O3237">
        <v>1.738</v>
      </c>
      <c r="P3237" t="s">
        <v>10134</v>
      </c>
    </row>
    <row r="3238" spans="1:16" ht="15" x14ac:dyDescent="0.25">
      <c r="A3238">
        <v>342428</v>
      </c>
      <c r="B3238" t="str">
        <f t="shared" si="100"/>
        <v>Sample book of file holder strips SALE</v>
      </c>
      <c r="C3238" s="185">
        <f t="shared" si="101"/>
        <v>0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>
        <v>0</v>
      </c>
      <c r="I3238" s="460">
        <v>2.2679999999999999E-2</v>
      </c>
      <c r="J3238" s="460">
        <v>0</v>
      </c>
      <c r="K3238" s="460">
        <v>0</v>
      </c>
      <c r="L3238" s="459" t="s">
        <v>540</v>
      </c>
      <c r="O3238">
        <v>0</v>
      </c>
      <c r="P3238" t="s">
        <v>10135</v>
      </c>
    </row>
    <row r="3239" spans="1:16" ht="15" x14ac:dyDescent="0.25">
      <c r="A3239">
        <v>343109</v>
      </c>
      <c r="B3239" t="str">
        <f t="shared" si="100"/>
        <v>SEVROLL 10227-SV Eden fittings set for two doors</v>
      </c>
      <c r="C3239" s="185">
        <f t="shared" si="101"/>
        <v>41.712000000000003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18679.34074</v>
      </c>
      <c r="L3239" s="459" t="s">
        <v>539</v>
      </c>
      <c r="O3239">
        <v>41.712000000000003</v>
      </c>
      <c r="P3239" t="s">
        <v>10094</v>
      </c>
    </row>
    <row r="3240" spans="1:16" ht="15" x14ac:dyDescent="0.25">
      <c r="A3240">
        <v>343110</v>
      </c>
      <c r="B3240" t="str">
        <f t="shared" si="100"/>
        <v>SEVROLL 10226-SV Eden fitting set for interior doors</v>
      </c>
      <c r="C3240" s="185">
        <f t="shared" si="101"/>
        <v>20.614000000000001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9230.7680799999998</v>
      </c>
      <c r="L3240" s="459" t="s">
        <v>539</v>
      </c>
      <c r="O3240">
        <v>20.614000000000001</v>
      </c>
      <c r="P3240" t="s">
        <v>10095</v>
      </c>
    </row>
    <row r="3241" spans="1:16" ht="15" x14ac:dyDescent="0.25">
      <c r="A3241">
        <v>343112</v>
      </c>
      <c r="B3241" t="str">
        <f t="shared" si="100"/>
        <v>SEVROLL 04715 Eden overhead line 1.7m silver</v>
      </c>
      <c r="C3241" s="185">
        <f t="shared" si="101"/>
        <v>7.2380000000000004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3246.3261900000002</v>
      </c>
      <c r="L3241" s="459" t="s">
        <v>539</v>
      </c>
      <c r="O3241">
        <v>7.2380000000000004</v>
      </c>
      <c r="P3241" t="s">
        <v>10096</v>
      </c>
    </row>
    <row r="3242" spans="1:16" ht="15" x14ac:dyDescent="0.25">
      <c r="A3242">
        <v>343113</v>
      </c>
      <c r="B3242" t="str">
        <f t="shared" si="100"/>
        <v>SEVROLL 04717 Eden overhead line 1.7m white gloss</v>
      </c>
      <c r="C3242" s="185">
        <f t="shared" si="101"/>
        <v>8.9540000000000006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>
        <v>294.56544000000002</v>
      </c>
      <c r="I3242" s="460">
        <v>10.591200000000001</v>
      </c>
      <c r="J3242" s="460">
        <v>36.420439999999999</v>
      </c>
      <c r="K3242" s="460">
        <v>4221.2614700000004</v>
      </c>
      <c r="L3242" s="459" t="s">
        <v>539</v>
      </c>
      <c r="O3242">
        <v>8.9540000000000006</v>
      </c>
      <c r="P3242" t="s">
        <v>10097</v>
      </c>
    </row>
    <row r="3243" spans="1:16" ht="15" x14ac:dyDescent="0.25">
      <c r="A3243">
        <v>343115</v>
      </c>
      <c r="B3243" t="str">
        <f t="shared" si="100"/>
        <v>SEVROLL 04716 Eden overhead line 2.35m silver</v>
      </c>
      <c r="C3243" s="185">
        <f t="shared" si="101"/>
        <v>10.01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4480.5525100000004</v>
      </c>
      <c r="L3243" s="459" t="s">
        <v>539</v>
      </c>
      <c r="O3243">
        <v>10.01</v>
      </c>
      <c r="P3243" t="s">
        <v>10098</v>
      </c>
    </row>
    <row r="3244" spans="1:16" ht="15" x14ac:dyDescent="0.25">
      <c r="A3244">
        <v>343116</v>
      </c>
      <c r="B3244" t="str">
        <f t="shared" si="100"/>
        <v>SEVROLL 04718 Eden overhead line 2.35m white gloss</v>
      </c>
      <c r="C3244" s="185">
        <f t="shared" si="101"/>
        <v>12.342000000000001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>
        <v>406.74635999999998</v>
      </c>
      <c r="I3244" s="460">
        <v>14.624700000000001</v>
      </c>
      <c r="J3244" s="460">
        <v>50.290640000000003</v>
      </c>
      <c r="K3244" s="460">
        <v>5828.8669499999996</v>
      </c>
      <c r="L3244" s="459" t="s">
        <v>539</v>
      </c>
      <c r="O3244">
        <v>12.342000000000001</v>
      </c>
      <c r="P3244" t="s">
        <v>10099</v>
      </c>
    </row>
    <row r="3245" spans="1:16" ht="15" x14ac:dyDescent="0.25">
      <c r="A3245">
        <v>343117</v>
      </c>
      <c r="B3245" t="str">
        <f t="shared" si="100"/>
        <v>SEVROLL 04697 Eden overhead line 3m silver</v>
      </c>
      <c r="C3245" s="185">
        <f t="shared" si="101"/>
        <v>12.782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5725.1504599999998</v>
      </c>
      <c r="L3245" s="459" t="s">
        <v>539</v>
      </c>
      <c r="O3245">
        <v>12.782</v>
      </c>
      <c r="P3245" t="s">
        <v>10100</v>
      </c>
    </row>
    <row r="3246" spans="1:16" ht="15" x14ac:dyDescent="0.25">
      <c r="A3246">
        <v>343118</v>
      </c>
      <c r="B3246" t="str">
        <f t="shared" si="100"/>
        <v>SEVROLL 04698 Eden overhead line 3m white gloss</v>
      </c>
      <c r="C3246" s="185">
        <f t="shared" si="101"/>
        <v>15.752000000000001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7446.8444200000004</v>
      </c>
      <c r="L3246" s="459" t="s">
        <v>539</v>
      </c>
      <c r="O3246">
        <v>15.752000000000001</v>
      </c>
      <c r="P3246" t="s">
        <v>10101</v>
      </c>
    </row>
    <row r="3247" spans="1:16" ht="15" x14ac:dyDescent="0.25">
      <c r="A3247">
        <v>343119</v>
      </c>
      <c r="B3247" t="str">
        <f t="shared" si="100"/>
        <v>SEVROLL 04728 Eden overhead line 6m silver</v>
      </c>
      <c r="C3247" s="185">
        <f t="shared" si="101"/>
        <v>25.564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98.791579999999996</v>
      </c>
      <c r="K3247" s="460">
        <v>11450.30092</v>
      </c>
      <c r="L3247" s="459" t="s">
        <v>539</v>
      </c>
      <c r="O3247">
        <v>25.564</v>
      </c>
      <c r="P3247" t="s">
        <v>10102</v>
      </c>
    </row>
    <row r="3248" spans="1:16" ht="15" x14ac:dyDescent="0.25">
      <c r="A3248">
        <v>343120</v>
      </c>
      <c r="B3248" t="str">
        <f t="shared" si="100"/>
        <v>SEVROLL 04727 Eden overhead line 6m white gloss</v>
      </c>
      <c r="C3248" s="185">
        <f t="shared" si="101"/>
        <v>31.481999999999999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128.41116</v>
      </c>
      <c r="K3248" s="460">
        <v>14883.31726</v>
      </c>
      <c r="L3248" s="459" t="s">
        <v>539</v>
      </c>
      <c r="O3248">
        <v>31.481999999999999</v>
      </c>
      <c r="P3248" t="s">
        <v>10103</v>
      </c>
    </row>
    <row r="3249" spans="1:16" ht="15" x14ac:dyDescent="0.25">
      <c r="A3249">
        <v>343327</v>
      </c>
      <c r="B3249" t="str">
        <f t="shared" si="100"/>
        <v>SEVROLL 04721 Eden horizontal bar 1.7m silver</v>
      </c>
      <c r="C3249" s="185">
        <f t="shared" si="101"/>
        <v>18.611999999999998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>
        <v>612.29079999999999</v>
      </c>
      <c r="I3249" s="460">
        <v>22.01512</v>
      </c>
      <c r="J3249" s="460">
        <v>75.704419999999999</v>
      </c>
      <c r="K3249" s="460">
        <v>8774.4156500000008</v>
      </c>
      <c r="L3249" s="459" t="s">
        <v>539</v>
      </c>
      <c r="O3249">
        <v>18.611999999999998</v>
      </c>
      <c r="P3249" t="s">
        <v>10104</v>
      </c>
    </row>
    <row r="3250" spans="1:16" ht="15" x14ac:dyDescent="0.25">
      <c r="A3250">
        <v>343328</v>
      </c>
      <c r="B3250" t="str">
        <f t="shared" si="100"/>
        <v>SEVROLL 04725 Eden XL horizontal bar 1.7m silver</v>
      </c>
      <c r="C3250" s="185">
        <f t="shared" si="101"/>
        <v>20.724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9770.0937699999995</v>
      </c>
      <c r="L3250" s="459" t="s">
        <v>539</v>
      </c>
      <c r="O3250">
        <v>20.724</v>
      </c>
      <c r="P3250" t="s">
        <v>10105</v>
      </c>
    </row>
    <row r="3251" spans="1:16" ht="15" x14ac:dyDescent="0.25">
      <c r="A3251">
        <v>343329</v>
      </c>
      <c r="B3251" t="str">
        <f t="shared" si="100"/>
        <v>SEVROLL 04723 Eden XL horizontal rail 1.7m white gloss</v>
      </c>
      <c r="C3251" s="185">
        <f t="shared" si="101"/>
        <v>26.928000000000001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>
        <v>886.59128999999996</v>
      </c>
      <c r="I3251" s="460">
        <v>31.877690000000001</v>
      </c>
      <c r="J3251" s="460">
        <v>109.61927</v>
      </c>
      <c r="K3251" s="460">
        <v>12705.27087</v>
      </c>
      <c r="L3251" s="459" t="s">
        <v>539</v>
      </c>
      <c r="O3251">
        <v>26.928000000000001</v>
      </c>
      <c r="P3251" t="s">
        <v>10106</v>
      </c>
    </row>
    <row r="3252" spans="1:16" ht="15" x14ac:dyDescent="0.25">
      <c r="A3252">
        <v>343330</v>
      </c>
      <c r="B3252" t="str">
        <f t="shared" si="100"/>
        <v>SEVROLL 04719 Eden horizontal bar 1.7m white gloss</v>
      </c>
      <c r="C3252" s="185">
        <f t="shared" si="101"/>
        <v>25.937999999999999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>
        <v>796.12278000000003</v>
      </c>
      <c r="I3252" s="460">
        <v>28.624860000000002</v>
      </c>
      <c r="J3252" s="460">
        <v>98.433639999999997</v>
      </c>
      <c r="K3252" s="460">
        <v>11408.814479999999</v>
      </c>
      <c r="L3252" s="459" t="s">
        <v>539</v>
      </c>
      <c r="O3252">
        <v>25.937999999999999</v>
      </c>
      <c r="P3252" t="s">
        <v>10107</v>
      </c>
    </row>
    <row r="3253" spans="1:16" ht="15" x14ac:dyDescent="0.25">
      <c r="A3253">
        <v>343331</v>
      </c>
      <c r="B3253" t="str">
        <f t="shared" si="100"/>
        <v>SEVROLL 04720 Eden horizontal rail 2.35m white gloss</v>
      </c>
      <c r="C3253" s="185">
        <f t="shared" si="101"/>
        <v>35.838000000000001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15764.90727</v>
      </c>
      <c r="L3253" s="459" t="s">
        <v>539</v>
      </c>
      <c r="O3253">
        <v>35.838000000000001</v>
      </c>
      <c r="P3253" t="s">
        <v>10108</v>
      </c>
    </row>
    <row r="3254" spans="1:16" ht="15" x14ac:dyDescent="0.25">
      <c r="A3254">
        <v>343332</v>
      </c>
      <c r="B3254" t="str">
        <f t="shared" si="100"/>
        <v>SEVROLL 04724 Eden XL horizontal bar 2.35m white gloss</v>
      </c>
      <c r="C3254" s="185">
        <f t="shared" si="101"/>
        <v>37.246000000000002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>
        <v>1225.3053199999999</v>
      </c>
      <c r="I3254" s="460">
        <v>44.056260000000002</v>
      </c>
      <c r="J3254" s="460">
        <v>151.49831</v>
      </c>
      <c r="K3254" s="460">
        <v>17559.202509999999</v>
      </c>
      <c r="L3254" s="459" t="s">
        <v>539</v>
      </c>
      <c r="O3254">
        <v>37.246000000000002</v>
      </c>
      <c r="P3254" t="s">
        <v>10109</v>
      </c>
    </row>
    <row r="3255" spans="1:16" ht="15" x14ac:dyDescent="0.25">
      <c r="A3255">
        <v>343333</v>
      </c>
      <c r="B3255" t="str">
        <f t="shared" si="100"/>
        <v>SEVROLL 04726 Eden XL horizontal bar 2.35m silver</v>
      </c>
      <c r="C3255" s="185">
        <f t="shared" si="101"/>
        <v>28.643999999999998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>
        <v>942.31985999999995</v>
      </c>
      <c r="I3255" s="460">
        <v>33.881430000000002</v>
      </c>
      <c r="J3255" s="460">
        <v>116.50963</v>
      </c>
      <c r="K3255" s="460">
        <v>13503.8876</v>
      </c>
      <c r="L3255" s="459" t="s">
        <v>539</v>
      </c>
      <c r="O3255">
        <v>28.643999999999998</v>
      </c>
      <c r="P3255" t="s">
        <v>10110</v>
      </c>
    </row>
    <row r="3256" spans="1:16" ht="15" x14ac:dyDescent="0.25">
      <c r="A3256">
        <v>343334</v>
      </c>
      <c r="B3256" t="str">
        <f t="shared" si="100"/>
        <v>SEVROLL 04722 Eden horizontal bar 2.35m silver</v>
      </c>
      <c r="C3256" s="185">
        <f t="shared" si="101"/>
        <v>25.718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>
        <v>846.06138999999996</v>
      </c>
      <c r="I3256" s="460">
        <v>30.42042</v>
      </c>
      <c r="J3256" s="460">
        <v>104.60811</v>
      </c>
      <c r="K3256" s="460">
        <v>12124.45832</v>
      </c>
      <c r="L3256" s="459" t="s">
        <v>539</v>
      </c>
      <c r="O3256">
        <v>25.718</v>
      </c>
      <c r="P3256" t="s">
        <v>10111</v>
      </c>
    </row>
    <row r="3257" spans="1:16" ht="15" x14ac:dyDescent="0.25">
      <c r="A3257">
        <v>343335</v>
      </c>
      <c r="B3257" t="str">
        <f t="shared" si="100"/>
        <v>SEVROLL 04686 Eden horizontal bar 3m silver</v>
      </c>
      <c r="C3257" s="185">
        <f t="shared" si="101"/>
        <v>32.823999999999998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>
        <v>15474.501</v>
      </c>
      <c r="L3257" s="459" t="s">
        <v>539</v>
      </c>
      <c r="O3257">
        <v>32.823999999999998</v>
      </c>
      <c r="P3257" t="s">
        <v>10112</v>
      </c>
    </row>
    <row r="3258" spans="1:16" ht="15" x14ac:dyDescent="0.25">
      <c r="A3258">
        <v>343336</v>
      </c>
      <c r="B3258" t="str">
        <f t="shared" si="100"/>
        <v>SEVROLL 04688 Eden XL horizontal bar 3m silver</v>
      </c>
      <c r="C3258" s="185">
        <f t="shared" si="101"/>
        <v>36.564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>
        <v>1202.86914</v>
      </c>
      <c r="I3258" s="460">
        <v>43.249560000000002</v>
      </c>
      <c r="J3258" s="460">
        <v>148.72426999999999</v>
      </c>
      <c r="K3258" s="460">
        <v>17237.681420000001</v>
      </c>
      <c r="L3258" s="459" t="s">
        <v>539</v>
      </c>
      <c r="O3258">
        <v>36.564</v>
      </c>
      <c r="P3258" t="s">
        <v>10113</v>
      </c>
    </row>
    <row r="3259" spans="1:16" ht="15" x14ac:dyDescent="0.25">
      <c r="A3259">
        <v>343337</v>
      </c>
      <c r="B3259" t="str">
        <f t="shared" si="100"/>
        <v>SEVROLL 04689 Eden XL horizontal bar 3m white gloss</v>
      </c>
      <c r="C3259" s="185">
        <f t="shared" si="101"/>
        <v>47.542000000000002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>
        <v>1564.01938</v>
      </c>
      <c r="I3259" s="460">
        <v>56.234839999999998</v>
      </c>
      <c r="J3259" s="460">
        <v>193.37735000000001</v>
      </c>
      <c r="K3259" s="460">
        <v>22413.134569999998</v>
      </c>
      <c r="L3259" s="459" t="s">
        <v>539</v>
      </c>
      <c r="O3259">
        <v>47.542000000000002</v>
      </c>
      <c r="P3259" t="s">
        <v>10114</v>
      </c>
    </row>
    <row r="3260" spans="1:16" ht="15" x14ac:dyDescent="0.25">
      <c r="A3260">
        <v>343338</v>
      </c>
      <c r="B3260" t="str">
        <f t="shared" si="100"/>
        <v>SEVROLL 04687 Eden horizontal bar 3m white gloss</v>
      </c>
      <c r="C3260" s="185">
        <f t="shared" si="101"/>
        <v>45.76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20121.000059999998</v>
      </c>
      <c r="L3260" s="459" t="s">
        <v>539</v>
      </c>
      <c r="O3260">
        <v>45.76</v>
      </c>
      <c r="P3260" t="s">
        <v>10115</v>
      </c>
    </row>
    <row r="3261" spans="1:16" ht="15" x14ac:dyDescent="0.25">
      <c r="A3261">
        <v>343373</v>
      </c>
      <c r="B3261" t="str">
        <f t="shared" si="100"/>
        <v>SEVROLL 04749 Eden top cap 1.1m silver</v>
      </c>
      <c r="C3261" s="185">
        <f t="shared" si="101"/>
        <v>3.3439999999999999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1493.5173600000001</v>
      </c>
      <c r="L3261" s="459" t="s">
        <v>539</v>
      </c>
      <c r="O3261">
        <v>3.3439999999999999</v>
      </c>
      <c r="P3261" t="s">
        <v>10116</v>
      </c>
    </row>
    <row r="3262" spans="1:16" ht="15" x14ac:dyDescent="0.25">
      <c r="A3262">
        <v>343374</v>
      </c>
      <c r="B3262" t="str">
        <f t="shared" si="100"/>
        <v>SEVROLL 20340 assembly tool for Eden/Pax</v>
      </c>
      <c r="C3262" s="185">
        <f t="shared" si="101"/>
        <v>19.524999999999999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>
        <v>542.79499999999996</v>
      </c>
      <c r="I3262" s="460">
        <v>21.633700000000001</v>
      </c>
      <c r="J3262" s="460">
        <v>99.477649999999997</v>
      </c>
      <c r="K3262" s="460">
        <v>9278.2384399999992</v>
      </c>
      <c r="L3262" s="459" t="s">
        <v>539</v>
      </c>
      <c r="O3262">
        <v>19.524999999999999</v>
      </c>
      <c r="P3262" t="s">
        <v>9537</v>
      </c>
    </row>
    <row r="3263" spans="1:16" ht="15" x14ac:dyDescent="0.25">
      <c r="A3263">
        <v>343615</v>
      </c>
      <c r="B3263" t="str">
        <f t="shared" si="100"/>
        <v>SEVROLL 04319 PAX spacer profile 04 3m silver</v>
      </c>
      <c r="C3263" s="185">
        <f t="shared" si="101"/>
        <v>3.3660000000000001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1431.2877100000001</v>
      </c>
      <c r="L3263" s="459" t="s">
        <v>539</v>
      </c>
      <c r="O3263">
        <v>3.3660000000000001</v>
      </c>
      <c r="P3263" t="s">
        <v>8869</v>
      </c>
    </row>
    <row r="3264" spans="1:16" ht="15" x14ac:dyDescent="0.25">
      <c r="A3264">
        <v>343616</v>
      </c>
      <c r="B3264" t="str">
        <f t="shared" si="100"/>
        <v>SEVROLL 04320 spacer profile 04 3m white gloss</v>
      </c>
      <c r="C3264" s="185">
        <f t="shared" si="101"/>
        <v>4.3780000000000001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1856.52531</v>
      </c>
      <c r="L3264" s="459" t="s">
        <v>539</v>
      </c>
      <c r="O3264">
        <v>4.3780000000000001</v>
      </c>
      <c r="P3264" t="s">
        <v>8896</v>
      </c>
    </row>
    <row r="3265" spans="1:16" ht="15" x14ac:dyDescent="0.25">
      <c r="A3265">
        <v>345401</v>
      </c>
      <c r="B3265" t="str">
        <f t="shared" si="100"/>
        <v>SEVROLL 04348-Y mask Elegant II 1.7m brushed olive</v>
      </c>
      <c r="C3265" s="185">
        <f t="shared" si="101"/>
        <v>4.1360000000000001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1856.52531</v>
      </c>
      <c r="L3265" s="459" t="s">
        <v>538</v>
      </c>
      <c r="O3265">
        <v>4.1360000000000001</v>
      </c>
      <c r="P3265" t="s">
        <v>8881</v>
      </c>
    </row>
    <row r="3266" spans="1:16" ht="15" x14ac:dyDescent="0.25">
      <c r="A3266">
        <v>345402</v>
      </c>
      <c r="B3266" t="str">
        <f t="shared" si="100"/>
        <v>SEVROLL 04358 mask Elegant II 1.7m olive dark brushed</v>
      </c>
      <c r="C3266" s="185">
        <f t="shared" si="101"/>
        <v>4.1360000000000001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1856.52531</v>
      </c>
      <c r="L3266" s="459" t="s">
        <v>539</v>
      </c>
      <c r="O3266">
        <v>4.1360000000000001</v>
      </c>
      <c r="P3266" t="s">
        <v>8882</v>
      </c>
    </row>
    <row r="3267" spans="1:16" ht="15" x14ac:dyDescent="0.25">
      <c r="A3267">
        <v>345403</v>
      </c>
      <c r="B3267" t="str">
        <f t="shared" si="100"/>
        <v>SEVROLL 04353 mask Elegant II 1.7m black brushed</v>
      </c>
      <c r="C3267" s="185">
        <f t="shared" si="101"/>
        <v>4.1360000000000001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1856.52531</v>
      </c>
      <c r="L3267" s="459" t="s">
        <v>538</v>
      </c>
      <c r="O3267">
        <v>4.1360000000000001</v>
      </c>
      <c r="P3267" t="s">
        <v>8880</v>
      </c>
    </row>
    <row r="3268" spans="1:16" ht="15" x14ac:dyDescent="0.25">
      <c r="A3268">
        <v>345404</v>
      </c>
      <c r="B3268" t="str">
        <f t="shared" ref="B3268:B3331" si="102">IF($A$2=1,D3268,IF($A$2=2,F3268,IF($A$2=3,G3268,IF($A$2=4,E3268,IF($A$2&gt;4,P3268,"zadat jazyk")))))</f>
        <v>SEVROLL 04349-Y mask Elegant II 2.35m brushed olive</v>
      </c>
      <c r="C3268" s="185">
        <f t="shared" ref="C3268:C3331" si="103">IF($A$2=1,H3268,IF($A$2=2,I3268,IF($A$2=3,J3268,IF($A$2=4,K3268,IF($A$2&gt;4,O3268,"zadat jazyk")))))</f>
        <v>5.6980000000000004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2551.4259499999998</v>
      </c>
      <c r="L3268" s="459" t="s">
        <v>538</v>
      </c>
      <c r="O3268">
        <v>5.6980000000000004</v>
      </c>
      <c r="P3268" t="s">
        <v>8921</v>
      </c>
    </row>
    <row r="3269" spans="1:16" ht="15" x14ac:dyDescent="0.25">
      <c r="A3269">
        <v>345405</v>
      </c>
      <c r="B3269" t="str">
        <f t="shared" si="102"/>
        <v>SEVROLL 04359 mask Elegant II 2.35 m olive dark brushed</v>
      </c>
      <c r="C3269" s="185">
        <f t="shared" si="103"/>
        <v>5.6980000000000004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2551.4259499999998</v>
      </c>
      <c r="L3269" s="459" t="s">
        <v>539</v>
      </c>
      <c r="O3269">
        <v>5.6980000000000004</v>
      </c>
      <c r="P3269" t="s">
        <v>8915</v>
      </c>
    </row>
    <row r="3270" spans="1:16" ht="15" x14ac:dyDescent="0.25">
      <c r="A3270">
        <v>345407</v>
      </c>
      <c r="B3270" t="str">
        <f t="shared" si="102"/>
        <v>SEVROLL 04354 mask Elegant II 2.35m black brushed</v>
      </c>
      <c r="C3270" s="185">
        <f t="shared" si="103"/>
        <v>5.6980000000000004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2551.4259499999998</v>
      </c>
      <c r="L3270" s="459" t="s">
        <v>538</v>
      </c>
      <c r="O3270">
        <v>5.6980000000000004</v>
      </c>
      <c r="P3270" t="s">
        <v>8920</v>
      </c>
    </row>
    <row r="3271" spans="1:16" ht="15" x14ac:dyDescent="0.25">
      <c r="A3271">
        <v>345408</v>
      </c>
      <c r="B3271" t="str">
        <f t="shared" si="102"/>
        <v>SEVROLL 04304 mask Elegant II 3m silver</v>
      </c>
      <c r="C3271" s="185">
        <f t="shared" si="103"/>
        <v>4.4219999999999997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1804.66687</v>
      </c>
      <c r="L3271" s="459" t="s">
        <v>695</v>
      </c>
      <c r="O3271">
        <v>4.4219999999999997</v>
      </c>
      <c r="P3271" t="s">
        <v>9440</v>
      </c>
    </row>
    <row r="3272" spans="1:16" ht="15" x14ac:dyDescent="0.25">
      <c r="A3272">
        <v>345409</v>
      </c>
      <c r="B3272" t="str">
        <f t="shared" si="102"/>
        <v>SEVROLL 04298 mask Elegant II 3m olive</v>
      </c>
      <c r="C3272" s="185">
        <f t="shared" si="103"/>
        <v>5.1040000000000001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2261.0196700000001</v>
      </c>
      <c r="L3272" s="459" t="s">
        <v>538</v>
      </c>
      <c r="O3272">
        <v>5.1040000000000001</v>
      </c>
      <c r="P3272" t="s">
        <v>9439</v>
      </c>
    </row>
    <row r="3273" spans="1:16" ht="15" x14ac:dyDescent="0.25">
      <c r="A3273">
        <v>345410</v>
      </c>
      <c r="B3273" t="str">
        <f t="shared" si="102"/>
        <v>SEVROLL 04350-Y mask Elegant II 3m brushed olive</v>
      </c>
      <c r="C3273" s="185">
        <f t="shared" si="103"/>
        <v>7.26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3256.6977900000002</v>
      </c>
      <c r="L3273" s="459" t="s">
        <v>538</v>
      </c>
      <c r="O3273">
        <v>7.26</v>
      </c>
      <c r="P3273" t="s">
        <v>8961</v>
      </c>
    </row>
    <row r="3274" spans="1:16" ht="15" x14ac:dyDescent="0.25">
      <c r="A3274">
        <v>345411</v>
      </c>
      <c r="B3274" t="str">
        <f t="shared" si="102"/>
        <v>SEVROLL 04360 mask Elegant II 3m dark olive brushed</v>
      </c>
      <c r="C3274" s="185">
        <f t="shared" si="103"/>
        <v>7.26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3256.6977900000002</v>
      </c>
      <c r="L3274" s="459" t="s">
        <v>539</v>
      </c>
      <c r="O3274">
        <v>7.26</v>
      </c>
      <c r="P3274" t="s">
        <v>8962</v>
      </c>
    </row>
    <row r="3275" spans="1:16" ht="15" x14ac:dyDescent="0.25">
      <c r="A3275">
        <v>345412</v>
      </c>
      <c r="B3275" t="str">
        <f t="shared" si="102"/>
        <v>SEVROLL 04355 mask Elegant II 3m black brushed</v>
      </c>
      <c r="C3275" s="185">
        <f t="shared" si="103"/>
        <v>7.26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3256.6977900000002</v>
      </c>
      <c r="L3275" s="459" t="s">
        <v>538</v>
      </c>
      <c r="O3275">
        <v>7.26</v>
      </c>
      <c r="P3275" t="s">
        <v>8960</v>
      </c>
    </row>
    <row r="3276" spans="1:16" ht="15" x14ac:dyDescent="0.25">
      <c r="A3276">
        <v>345413</v>
      </c>
      <c r="B3276" t="str">
        <f t="shared" si="102"/>
        <v>SEVROLL 04315 mask Elegant II 3m white gloss</v>
      </c>
      <c r="C3276" s="185">
        <f t="shared" si="103"/>
        <v>5.7640000000000002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2343.9929499999998</v>
      </c>
      <c r="L3276" s="459" t="s">
        <v>538</v>
      </c>
      <c r="O3276">
        <v>5.7640000000000002</v>
      </c>
      <c r="P3276" t="s">
        <v>8933</v>
      </c>
    </row>
    <row r="3277" spans="1:16" ht="15" x14ac:dyDescent="0.25">
      <c r="A3277">
        <v>345776</v>
      </c>
      <c r="B3277" t="str">
        <f t="shared" si="102"/>
        <v>SEVROLL 04305 mask Elegant II 4.05m silver</v>
      </c>
      <c r="C3277" s="185">
        <f t="shared" si="103"/>
        <v>6.0279999999999996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2437.3378299999999</v>
      </c>
      <c r="L3277" s="459" t="s">
        <v>695</v>
      </c>
      <c r="O3277">
        <v>6.0279999999999996</v>
      </c>
      <c r="P3277" t="s">
        <v>9443</v>
      </c>
    </row>
    <row r="3278" spans="1:16" ht="15" x14ac:dyDescent="0.25">
      <c r="A3278">
        <v>345777</v>
      </c>
      <c r="B3278" t="str">
        <f t="shared" si="102"/>
        <v>SEVROLL 04299 mask Elegant II 4.05m olive</v>
      </c>
      <c r="C3278" s="185">
        <f t="shared" si="103"/>
        <v>6.9080000000000004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3049.2647999999999</v>
      </c>
      <c r="L3278" s="459" t="s">
        <v>538</v>
      </c>
      <c r="O3278">
        <v>6.9080000000000004</v>
      </c>
      <c r="P3278" t="s">
        <v>9442</v>
      </c>
    </row>
    <row r="3279" spans="1:16" ht="15" x14ac:dyDescent="0.25">
      <c r="A3279">
        <v>346114</v>
      </c>
      <c r="B3279" t="str">
        <f t="shared" si="102"/>
        <v>SEVROLL 04351-Y mask Elegant II 4.05m brushed olive</v>
      </c>
      <c r="C3279" s="185">
        <f t="shared" si="103"/>
        <v>9.8119999999999994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4397.5792300000003</v>
      </c>
      <c r="L3279" s="459" t="s">
        <v>539</v>
      </c>
      <c r="O3279">
        <v>9.8119999999999994</v>
      </c>
      <c r="P3279" t="s">
        <v>9024</v>
      </c>
    </row>
    <row r="3280" spans="1:16" ht="15" x14ac:dyDescent="0.25">
      <c r="A3280">
        <v>346115</v>
      </c>
      <c r="B3280" t="str">
        <f t="shared" si="102"/>
        <v>SEVROLL 04361 mask Elegant II 4.05m olive dark brushed</v>
      </c>
      <c r="C3280" s="185">
        <f t="shared" si="103"/>
        <v>9.8119999999999994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4397.5792300000003</v>
      </c>
      <c r="L3280" s="459" t="s">
        <v>539</v>
      </c>
      <c r="O3280">
        <v>9.8119999999999994</v>
      </c>
      <c r="P3280" t="s">
        <v>9012</v>
      </c>
    </row>
    <row r="3281" spans="1:16" ht="15" x14ac:dyDescent="0.25">
      <c r="A3281">
        <v>346116</v>
      </c>
      <c r="B3281" t="str">
        <f t="shared" si="102"/>
        <v>SEVROLL 04356 mask Elegant II 4.05m black brushed</v>
      </c>
      <c r="C3281" s="185">
        <f t="shared" si="103"/>
        <v>9.8119999999999994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4397.5792300000003</v>
      </c>
      <c r="L3281" s="459" t="s">
        <v>538</v>
      </c>
      <c r="O3281">
        <v>9.8119999999999994</v>
      </c>
      <c r="P3281" t="s">
        <v>9023</v>
      </c>
    </row>
    <row r="3282" spans="1:16" ht="15" x14ac:dyDescent="0.25">
      <c r="A3282">
        <v>346117</v>
      </c>
      <c r="B3282" t="str">
        <f t="shared" si="102"/>
        <v>SEVROLL 04316 mask Elegant II 4.05m white gloss</v>
      </c>
      <c r="C3282" s="185">
        <f t="shared" si="103"/>
        <v>7.7880000000000003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3163.3533000000002</v>
      </c>
      <c r="L3282" s="459" t="s">
        <v>538</v>
      </c>
      <c r="O3282">
        <v>7.7880000000000003</v>
      </c>
      <c r="P3282" t="s">
        <v>8983</v>
      </c>
    </row>
    <row r="3283" spans="1:16" ht="15" x14ac:dyDescent="0.25">
      <c r="A3283">
        <v>346118</v>
      </c>
      <c r="B3283" t="str">
        <f t="shared" si="102"/>
        <v>SEVROLL 04307 mask Elegant II 6m silver</v>
      </c>
      <c r="C3283" s="185">
        <f t="shared" si="103"/>
        <v>8.8879999999999999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33.160200000000003</v>
      </c>
      <c r="K3283" s="460">
        <v>3609.3341099999998</v>
      </c>
      <c r="L3283" s="459" t="s">
        <v>538</v>
      </c>
      <c r="O3283">
        <v>8.8879999999999999</v>
      </c>
      <c r="P3283" t="s">
        <v>9446</v>
      </c>
    </row>
    <row r="3284" spans="1:16" ht="15" x14ac:dyDescent="0.25">
      <c r="A3284">
        <v>346119</v>
      </c>
      <c r="B3284" t="str">
        <f t="shared" si="102"/>
        <v>SEVROLL 04301 mask Elegant II 6m olive</v>
      </c>
      <c r="C3284" s="185">
        <f t="shared" si="103"/>
        <v>10.23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38.926020000000001</v>
      </c>
      <c r="K3284" s="460">
        <v>4511.6677399999999</v>
      </c>
      <c r="L3284" s="459" t="s">
        <v>538</v>
      </c>
      <c r="O3284">
        <v>10.23</v>
      </c>
      <c r="P3284" t="s">
        <v>9445</v>
      </c>
    </row>
    <row r="3285" spans="1:16" ht="15" x14ac:dyDescent="0.25">
      <c r="A3285">
        <v>346120</v>
      </c>
      <c r="B3285" t="str">
        <f t="shared" si="102"/>
        <v>SEVROLL 04352-Y mask Elegant II 6m brushed olive</v>
      </c>
      <c r="C3285" s="185">
        <f t="shared" si="103"/>
        <v>14.542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56.196660000000001</v>
      </c>
      <c r="K3285" s="460">
        <v>6513.3959800000002</v>
      </c>
      <c r="L3285" s="459" t="s">
        <v>539</v>
      </c>
      <c r="O3285">
        <v>14.542</v>
      </c>
      <c r="P3285" t="s">
        <v>9097</v>
      </c>
    </row>
    <row r="3286" spans="1:16" ht="15" x14ac:dyDescent="0.25">
      <c r="A3286">
        <v>346121</v>
      </c>
      <c r="B3286" t="str">
        <f t="shared" si="102"/>
        <v>SEVROLL 04362 mask Elegant II 6m dark olive brushed</v>
      </c>
      <c r="C3286" s="185">
        <f t="shared" si="103"/>
        <v>14.542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>
        <v>454.51373999999998</v>
      </c>
      <c r="I3286" s="460">
        <v>16.342189999999999</v>
      </c>
      <c r="J3286" s="460">
        <v>56.196660000000001</v>
      </c>
      <c r="K3286" s="460">
        <v>6513.3959800000002</v>
      </c>
      <c r="L3286" s="459" t="s">
        <v>539</v>
      </c>
      <c r="O3286">
        <v>14.542</v>
      </c>
      <c r="P3286" t="s">
        <v>9098</v>
      </c>
    </row>
    <row r="3287" spans="1:16" ht="15" x14ac:dyDescent="0.25">
      <c r="A3287">
        <v>346122</v>
      </c>
      <c r="B3287" t="str">
        <f t="shared" si="102"/>
        <v>SEVROLL 04357 mask Elegant II 6m black brushed</v>
      </c>
      <c r="C3287" s="185">
        <f t="shared" si="103"/>
        <v>14.542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56.196660000000001</v>
      </c>
      <c r="K3287" s="460">
        <v>6513.3959800000002</v>
      </c>
      <c r="L3287" s="459" t="s">
        <v>538</v>
      </c>
      <c r="O3287">
        <v>14.542</v>
      </c>
      <c r="P3287" t="s">
        <v>9096</v>
      </c>
    </row>
    <row r="3288" spans="1:16" ht="15" x14ac:dyDescent="0.25">
      <c r="A3288">
        <v>346123</v>
      </c>
      <c r="B3288" t="str">
        <f t="shared" si="102"/>
        <v>SEVROLL 04317 mask Elegant II 6m white gloss</v>
      </c>
      <c r="C3288" s="185">
        <f t="shared" si="103"/>
        <v>11.528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43.084800000000001</v>
      </c>
      <c r="K3288" s="460">
        <v>4687.9854999999998</v>
      </c>
      <c r="L3288" s="459" t="s">
        <v>539</v>
      </c>
      <c r="O3288">
        <v>11.528</v>
      </c>
      <c r="P3288" t="s">
        <v>9052</v>
      </c>
    </row>
    <row r="3289" spans="1:16" ht="15" x14ac:dyDescent="0.25">
      <c r="A3289">
        <v>346129</v>
      </c>
      <c r="B3289" t="e">
        <f t="shared" si="102"/>
        <v>#N/A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5" x14ac:dyDescent="0.25">
      <c r="A3290">
        <v>346130</v>
      </c>
      <c r="B3290" t="e">
        <f t="shared" si="102"/>
        <v>#N/A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5" x14ac:dyDescent="0.25">
      <c r="A3291">
        <v>346726</v>
      </c>
      <c r="B3291" t="str">
        <f t="shared" si="102"/>
        <v>SEVROLL 20371 screwdriver Blue 6.3x45</v>
      </c>
      <c r="C3291" s="185">
        <f t="shared" si="103"/>
        <v>0.13200000000000001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63.993670000000002</v>
      </c>
      <c r="L3291" s="459" t="s">
        <v>695</v>
      </c>
      <c r="O3291">
        <v>0.13200000000000001</v>
      </c>
      <c r="P3291" t="s">
        <v>8831</v>
      </c>
    </row>
    <row r="3292" spans="1:16" ht="15" x14ac:dyDescent="0.25">
      <c r="A3292">
        <v>349474</v>
      </c>
      <c r="B3292" t="str">
        <f t="shared" si="102"/>
        <v>SEVROLL 04512 Era mounting bar 18mm 2.70m silver</v>
      </c>
      <c r="C3292" s="185">
        <f t="shared" si="103"/>
        <v>12.518000000000001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4867.5369000000001</v>
      </c>
      <c r="L3292" s="459" t="s">
        <v>695</v>
      </c>
      <c r="O3292">
        <v>12.518000000000001</v>
      </c>
      <c r="P3292" t="s">
        <v>9056</v>
      </c>
    </row>
    <row r="3293" spans="1:16" ht="15" x14ac:dyDescent="0.25">
      <c r="A3293">
        <v>349475</v>
      </c>
      <c r="B3293" t="str">
        <f t="shared" si="102"/>
        <v>SEVROLL 04472 Blue upper line 2m silver</v>
      </c>
      <c r="C3293" s="185">
        <f t="shared" si="103"/>
        <v>15.664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6137.3291399999998</v>
      </c>
      <c r="L3293" s="459" t="s">
        <v>695</v>
      </c>
      <c r="O3293">
        <v>15.664</v>
      </c>
      <c r="P3293" t="s">
        <v>9109</v>
      </c>
    </row>
    <row r="3294" spans="1:16" ht="15" x14ac:dyDescent="0.25">
      <c r="A3294">
        <v>349476</v>
      </c>
      <c r="B3294" t="str">
        <f t="shared" si="102"/>
        <v>SEVROLL 04496 Blue-V bottom line 2m silver</v>
      </c>
      <c r="C3294" s="185">
        <f t="shared" si="103"/>
        <v>8.0299999999999994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3280.2966000000001</v>
      </c>
      <c r="L3294" s="459" t="s">
        <v>695</v>
      </c>
      <c r="O3294">
        <v>8.0299999999999994</v>
      </c>
      <c r="P3294" t="s">
        <v>8972</v>
      </c>
    </row>
    <row r="3295" spans="1:16" ht="15" x14ac:dyDescent="0.25">
      <c r="A3295">
        <v>349726</v>
      </c>
      <c r="B3295" t="str">
        <f t="shared" si="102"/>
        <v>SEVROLL 04484 Blue-C bottom line 2m silver</v>
      </c>
      <c r="C3295" s="185">
        <f t="shared" si="103"/>
        <v>6.1820000000000004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2825.28784</v>
      </c>
      <c r="L3295" s="459" t="s">
        <v>539</v>
      </c>
      <c r="O3295">
        <v>6.1820000000000004</v>
      </c>
      <c r="P3295" t="s">
        <v>8925</v>
      </c>
    </row>
    <row r="3296" spans="1:16" ht="15" x14ac:dyDescent="0.25">
      <c r="A3296">
        <v>349732</v>
      </c>
      <c r="B3296" t="str">
        <f t="shared" si="102"/>
        <v>SEVROLL 10218 upper trolley Blue (for laminate 18mm) frame L+P</v>
      </c>
      <c r="C3296" s="185">
        <f t="shared" si="103"/>
        <v>3.08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1493.1815999999999</v>
      </c>
      <c r="L3296" s="459" t="s">
        <v>695</v>
      </c>
      <c r="O3296">
        <v>3.08</v>
      </c>
      <c r="P3296" t="s">
        <v>8858</v>
      </c>
    </row>
    <row r="3297" spans="1:16" ht="15" x14ac:dyDescent="0.25">
      <c r="A3297">
        <v>349733</v>
      </c>
      <c r="B3297" t="str">
        <f t="shared" si="102"/>
        <v>SEVROLL 10221 undercarriage Blue C frame system - 2 pcs</v>
      </c>
      <c r="C3297" s="185">
        <f t="shared" si="103"/>
        <v>2.4860000000000002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1205.21075</v>
      </c>
      <c r="L3297" s="459" t="s">
        <v>539</v>
      </c>
      <c r="O3297">
        <v>2.4860000000000002</v>
      </c>
      <c r="P3297" t="s">
        <v>8854</v>
      </c>
    </row>
    <row r="3298" spans="1:16" ht="15" x14ac:dyDescent="0.25">
      <c r="A3298">
        <v>349734</v>
      </c>
      <c r="B3298" t="str">
        <f t="shared" si="102"/>
        <v>SEVROLL 10217 upper trolley Blue (for laminate 18mm) frameless L+P</v>
      </c>
      <c r="C3298" s="185">
        <f t="shared" si="103"/>
        <v>3.08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1493.1815999999999</v>
      </c>
      <c r="L3298" s="459" t="s">
        <v>695</v>
      </c>
      <c r="O3298">
        <v>3.08</v>
      </c>
      <c r="P3298" t="s">
        <v>8863</v>
      </c>
    </row>
    <row r="3299" spans="1:16" ht="15" x14ac:dyDescent="0.25">
      <c r="A3299">
        <v>349735</v>
      </c>
      <c r="B3299" t="str">
        <f t="shared" si="102"/>
        <v>SEVROLL 10219 undercarriage Blue V frameless for 18mm - 2 pcs</v>
      </c>
      <c r="C3299" s="185">
        <f t="shared" si="103"/>
        <v>4.29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1973.1330399999999</v>
      </c>
      <c r="L3299" s="459" t="s">
        <v>695</v>
      </c>
      <c r="O3299">
        <v>4.29</v>
      </c>
      <c r="P3299" t="s">
        <v>8893</v>
      </c>
    </row>
    <row r="3300" spans="1:16" ht="15" x14ac:dyDescent="0.25">
      <c r="A3300">
        <v>349736</v>
      </c>
      <c r="B3300" t="str">
        <f t="shared" si="102"/>
        <v>SEVROLL 10220 undercarriage Blue C frameless for 18mm - 2 pcs</v>
      </c>
      <c r="C3300" s="185">
        <f t="shared" si="103"/>
        <v>4.29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1973.1330399999999</v>
      </c>
      <c r="L3300" s="459" t="s">
        <v>539</v>
      </c>
      <c r="O3300">
        <v>4.29</v>
      </c>
      <c r="P3300" t="s">
        <v>8884</v>
      </c>
    </row>
    <row r="3301" spans="1:16" ht="15" x14ac:dyDescent="0.25">
      <c r="A3301">
        <v>349794</v>
      </c>
      <c r="B3301" t="str">
        <f t="shared" si="102"/>
        <v>SEVROLL 04511 Era mounting bar 18mm 2.70m olive</v>
      </c>
      <c r="C3301" s="185">
        <f t="shared" si="103"/>
        <v>14.41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6084.4213099999997</v>
      </c>
      <c r="L3301" s="459" t="s">
        <v>538</v>
      </c>
      <c r="O3301">
        <v>14.41</v>
      </c>
      <c r="P3301" t="s">
        <v>9079</v>
      </c>
    </row>
    <row r="3302" spans="1:16" ht="15" x14ac:dyDescent="0.25">
      <c r="A3302">
        <v>349796</v>
      </c>
      <c r="B3302" t="str">
        <f t="shared" si="102"/>
        <v>SEVROLL 04471 Blue upper line 1.5m silver</v>
      </c>
      <c r="C3302" s="185">
        <f t="shared" si="103"/>
        <v>11.836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4602.9970499999999</v>
      </c>
      <c r="L3302" s="459" t="s">
        <v>539</v>
      </c>
      <c r="O3302">
        <v>11.836</v>
      </c>
      <c r="P3302" t="s">
        <v>9042</v>
      </c>
    </row>
    <row r="3303" spans="1:16" ht="15" x14ac:dyDescent="0.25">
      <c r="A3303">
        <v>349797</v>
      </c>
      <c r="B3303" t="str">
        <f t="shared" si="102"/>
        <v>SEVROLL 04465 Blue upper line 1.5m olive</v>
      </c>
      <c r="C3303" s="185">
        <f t="shared" si="103"/>
        <v>12.628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5756.3913000000002</v>
      </c>
      <c r="L3303" s="459" t="s">
        <v>539</v>
      </c>
      <c r="O3303">
        <v>12.628</v>
      </c>
      <c r="P3303" t="s">
        <v>9060</v>
      </c>
    </row>
    <row r="3304" spans="1:16" ht="15" x14ac:dyDescent="0.25">
      <c r="A3304">
        <v>349798</v>
      </c>
      <c r="B3304" t="str">
        <f t="shared" si="102"/>
        <v>SEVROLL 04466 Blue upper line 2m olive</v>
      </c>
      <c r="C3304" s="185">
        <f t="shared" si="103"/>
        <v>16.72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7671.6616000000004</v>
      </c>
      <c r="L3304" s="459" t="s">
        <v>538</v>
      </c>
      <c r="O3304">
        <v>16.72</v>
      </c>
      <c r="P3304" t="s">
        <v>9128</v>
      </c>
    </row>
    <row r="3305" spans="1:16" ht="15" x14ac:dyDescent="0.25">
      <c r="A3305">
        <v>349799</v>
      </c>
      <c r="B3305" t="str">
        <f t="shared" si="102"/>
        <v>SEVROLL 04473 Blue upper line 2.5m silver</v>
      </c>
      <c r="C3305" s="185">
        <f t="shared" si="103"/>
        <v>19.536000000000001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7671.6616000000004</v>
      </c>
      <c r="L3305" s="459" t="s">
        <v>539</v>
      </c>
      <c r="O3305">
        <v>19.536000000000001</v>
      </c>
      <c r="P3305" t="s">
        <v>9144</v>
      </c>
    </row>
    <row r="3306" spans="1:16" ht="15" x14ac:dyDescent="0.25">
      <c r="A3306">
        <v>349800</v>
      </c>
      <c r="B3306" t="str">
        <f t="shared" si="102"/>
        <v>SEVROLL 04467 Blue upper line 2.5m olive</v>
      </c>
      <c r="C3306" s="185">
        <f t="shared" si="103"/>
        <v>20.768000000000001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9586.9315100000003</v>
      </c>
      <c r="L3306" s="459" t="s">
        <v>539</v>
      </c>
      <c r="O3306">
        <v>20.768000000000001</v>
      </c>
      <c r="P3306" t="s">
        <v>9160</v>
      </c>
    </row>
    <row r="3307" spans="1:16" ht="15" x14ac:dyDescent="0.25">
      <c r="A3307">
        <v>349801</v>
      </c>
      <c r="B3307" t="str">
        <f t="shared" si="102"/>
        <v>SEVROLL 04468 Blue upper line 3m olive</v>
      </c>
      <c r="C3307" s="185">
        <f t="shared" si="103"/>
        <v>24.771999999999998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11512.78299</v>
      </c>
      <c r="L3307" s="459" t="s">
        <v>538</v>
      </c>
      <c r="O3307">
        <v>24.771999999999998</v>
      </c>
      <c r="P3307" t="s">
        <v>9209</v>
      </c>
    </row>
    <row r="3308" spans="1:16" ht="15" x14ac:dyDescent="0.25">
      <c r="A3308">
        <v>349802</v>
      </c>
      <c r="B3308" t="str">
        <f t="shared" si="102"/>
        <v>SEVROLL 04474 Blue upper line 3m silver</v>
      </c>
      <c r="C3308" s="185">
        <f t="shared" si="103"/>
        <v>23.231999999999999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9205.9936899999993</v>
      </c>
      <c r="L3308" s="459" t="s">
        <v>695</v>
      </c>
      <c r="O3308">
        <v>23.231999999999999</v>
      </c>
      <c r="P3308" t="s">
        <v>9187</v>
      </c>
    </row>
    <row r="3309" spans="1:16" ht="15" x14ac:dyDescent="0.25">
      <c r="A3309">
        <v>349804</v>
      </c>
      <c r="B3309" t="str">
        <f t="shared" si="102"/>
        <v>SEVROLL 04475 Blue upper line 4m silver</v>
      </c>
      <c r="C3309" s="185">
        <f t="shared" si="103"/>
        <v>30.998000000000001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12274.65825</v>
      </c>
      <c r="L3309" s="459" t="s">
        <v>695</v>
      </c>
      <c r="O3309">
        <v>30.998000000000001</v>
      </c>
      <c r="P3309" t="s">
        <v>9241</v>
      </c>
    </row>
    <row r="3310" spans="1:16" ht="15" x14ac:dyDescent="0.25">
      <c r="A3310">
        <v>349805</v>
      </c>
      <c r="B3310" t="str">
        <f t="shared" si="102"/>
        <v>SEVROLL 04469 Blue upper line 4m olive</v>
      </c>
      <c r="C3310" s="185">
        <f t="shared" si="103"/>
        <v>33.021999999999998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15343.3228</v>
      </c>
      <c r="L3310" s="459" t="s">
        <v>538</v>
      </c>
      <c r="O3310">
        <v>33.021999999999998</v>
      </c>
      <c r="P3310" t="s">
        <v>9261</v>
      </c>
    </row>
    <row r="3311" spans="1:16" ht="15" x14ac:dyDescent="0.25">
      <c r="A3311">
        <v>349806</v>
      </c>
      <c r="B3311" t="str">
        <f t="shared" si="102"/>
        <v>SEVROLL 04470 Blue upper line 6m olive</v>
      </c>
      <c r="C3311" s="185">
        <f t="shared" si="103"/>
        <v>49.698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189.86785</v>
      </c>
      <c r="K3311" s="460">
        <v>23014.984410000001</v>
      </c>
      <c r="L3311" s="459" t="s">
        <v>538</v>
      </c>
      <c r="O3311">
        <v>49.698</v>
      </c>
      <c r="P3311" t="s">
        <v>9289</v>
      </c>
    </row>
    <row r="3312" spans="1:16" ht="15" x14ac:dyDescent="0.25">
      <c r="A3312">
        <v>349807</v>
      </c>
      <c r="B3312" t="str">
        <f t="shared" si="102"/>
        <v>SEVROLL 04476 Blue upper line 6m silver</v>
      </c>
      <c r="C3312" s="185">
        <f t="shared" si="103"/>
        <v>46.618000000000002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>
        <v>1224.2893999999999</v>
      </c>
      <c r="I3312" s="460">
        <v>44.897219999999997</v>
      </c>
      <c r="J3312" s="460">
        <v>160.97072</v>
      </c>
      <c r="K3312" s="460">
        <v>17440.02</v>
      </c>
      <c r="L3312" s="459" t="s">
        <v>540</v>
      </c>
      <c r="O3312">
        <v>46.618000000000002</v>
      </c>
      <c r="P3312" t="s">
        <v>9286</v>
      </c>
    </row>
    <row r="3313" spans="1:16" ht="15" x14ac:dyDescent="0.25">
      <c r="A3313">
        <v>349809</v>
      </c>
      <c r="B3313" t="str">
        <f t="shared" si="102"/>
        <v>SEVROLL 04490 Blue-V bottom line 2m olive</v>
      </c>
      <c r="C3313" s="185">
        <f t="shared" si="103"/>
        <v>9.0640000000000001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4105.6616400000003</v>
      </c>
      <c r="L3313" s="459" t="s">
        <v>538</v>
      </c>
      <c r="O3313">
        <v>9.0640000000000001</v>
      </c>
      <c r="P3313" t="s">
        <v>8991</v>
      </c>
    </row>
    <row r="3314" spans="1:16" ht="15" x14ac:dyDescent="0.25">
      <c r="A3314">
        <v>349810</v>
      </c>
      <c r="B3314" t="str">
        <f t="shared" si="102"/>
        <v>SEVROLL 04495 Blue-V bottom line 1.5m silver</v>
      </c>
      <c r="C3314" s="185">
        <f t="shared" si="103"/>
        <v>6.1159999999999997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2465.51314</v>
      </c>
      <c r="L3314" s="459" t="s">
        <v>539</v>
      </c>
      <c r="O3314">
        <v>6.1159999999999997</v>
      </c>
      <c r="P3314" t="s">
        <v>8926</v>
      </c>
    </row>
    <row r="3315" spans="1:16" ht="15" x14ac:dyDescent="0.25">
      <c r="A3315">
        <v>349811</v>
      </c>
      <c r="B3315" t="str">
        <f t="shared" si="102"/>
        <v>SEVROLL 04491 Blue-V bottom line 2.5m olive</v>
      </c>
      <c r="C3315" s="185">
        <f t="shared" si="103"/>
        <v>11.22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5121.4951899999996</v>
      </c>
      <c r="L3315" s="459" t="s">
        <v>539</v>
      </c>
      <c r="O3315">
        <v>11.22</v>
      </c>
      <c r="P3315" t="s">
        <v>9027</v>
      </c>
    </row>
    <row r="3316" spans="1:16" ht="15" x14ac:dyDescent="0.25">
      <c r="A3316">
        <v>349812</v>
      </c>
      <c r="B3316" t="str">
        <f t="shared" si="102"/>
        <v>SEVROLL 04489 Blue-V bottom line 1.5m olive</v>
      </c>
      <c r="C3316" s="185">
        <f t="shared" si="103"/>
        <v>6.8419999999999996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3079.2461400000002</v>
      </c>
      <c r="L3316" s="459" t="s">
        <v>539</v>
      </c>
      <c r="O3316">
        <v>6.8419999999999996</v>
      </c>
      <c r="P3316" t="s">
        <v>8934</v>
      </c>
    </row>
    <row r="3317" spans="1:16" ht="15" x14ac:dyDescent="0.25">
      <c r="A3317">
        <v>349813</v>
      </c>
      <c r="B3317" t="str">
        <f t="shared" si="102"/>
        <v>SEVROLL 04497 Blue-V bottom line 2.5m silver</v>
      </c>
      <c r="C3317" s="185">
        <f t="shared" si="103"/>
        <v>9.9220000000000006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4105.6616400000003</v>
      </c>
      <c r="L3317" s="459" t="s">
        <v>539</v>
      </c>
      <c r="O3317">
        <v>9.9220000000000006</v>
      </c>
      <c r="P3317" t="s">
        <v>9008</v>
      </c>
    </row>
    <row r="3318" spans="1:16" ht="15" x14ac:dyDescent="0.25">
      <c r="A3318">
        <v>349814</v>
      </c>
      <c r="B3318" t="str">
        <f t="shared" si="102"/>
        <v>SEVROLL 04498 Blue-V bottom line 3m silver</v>
      </c>
      <c r="C3318" s="185">
        <f t="shared" si="103"/>
        <v>11.77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4920.4450999999999</v>
      </c>
      <c r="L3318" s="459" t="s">
        <v>695</v>
      </c>
      <c r="O3318">
        <v>11.77</v>
      </c>
      <c r="P3318" t="s">
        <v>9045</v>
      </c>
    </row>
    <row r="3319" spans="1:16" ht="15" x14ac:dyDescent="0.25">
      <c r="A3319">
        <v>349815</v>
      </c>
      <c r="B3319" t="str">
        <f t="shared" si="102"/>
        <v>SEVROLL 04492 Blue-V lower line 3m olive</v>
      </c>
      <c r="C3319" s="185">
        <f t="shared" si="103"/>
        <v>13.288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6147.9106899999997</v>
      </c>
      <c r="L3319" s="459" t="s">
        <v>538</v>
      </c>
      <c r="O3319">
        <v>13.288</v>
      </c>
      <c r="P3319" t="s">
        <v>9071</v>
      </c>
    </row>
    <row r="3320" spans="1:16" ht="15" x14ac:dyDescent="0.25">
      <c r="A3320">
        <v>349816</v>
      </c>
      <c r="B3320" t="str">
        <f t="shared" si="102"/>
        <v>SEVROLL 04493 Blue-V bottom line 4m olive</v>
      </c>
      <c r="C3320" s="185">
        <f t="shared" si="103"/>
        <v>17.687999999999999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8200.7417000000005</v>
      </c>
      <c r="L3320" s="459" t="s">
        <v>538</v>
      </c>
      <c r="O3320">
        <v>17.687999999999999</v>
      </c>
      <c r="P3320" t="s">
        <v>9131</v>
      </c>
    </row>
    <row r="3321" spans="1:16" ht="15" x14ac:dyDescent="0.25">
      <c r="A3321">
        <v>349817</v>
      </c>
      <c r="B3321" t="str">
        <f t="shared" si="102"/>
        <v>SEVROLL 04494 Blue-V bottom line 6m olive</v>
      </c>
      <c r="C3321" s="185">
        <f t="shared" si="103"/>
        <v>26.686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111.19439</v>
      </c>
      <c r="K3321" s="460">
        <v>12306.40294</v>
      </c>
      <c r="L3321" s="459" t="s">
        <v>538</v>
      </c>
      <c r="O3321">
        <v>26.686</v>
      </c>
      <c r="P3321" t="s">
        <v>9204</v>
      </c>
    </row>
    <row r="3322" spans="1:16" ht="15" x14ac:dyDescent="0.25">
      <c r="A3322">
        <v>349818</v>
      </c>
      <c r="B3322" t="str">
        <f t="shared" si="102"/>
        <v>SEVROLL 04500 Blue-V bottom line 6m silver</v>
      </c>
      <c r="C3322" s="185">
        <f t="shared" si="103"/>
        <v>23.76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99.143609999999995</v>
      </c>
      <c r="K3322" s="460">
        <v>9840.8898000000008</v>
      </c>
      <c r="L3322" s="459" t="s">
        <v>538</v>
      </c>
      <c r="O3322">
        <v>23.76</v>
      </c>
      <c r="P3322" t="s">
        <v>9194</v>
      </c>
    </row>
    <row r="3323" spans="1:16" ht="15" x14ac:dyDescent="0.25">
      <c r="A3323">
        <v>349819</v>
      </c>
      <c r="B3323" t="str">
        <f t="shared" si="102"/>
        <v>SEVROLL 04499 Blue-V bottom line 4m silver</v>
      </c>
      <c r="C3323" s="185">
        <f t="shared" si="103"/>
        <v>15.686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6560.5932000000003</v>
      </c>
      <c r="L3323" s="459" t="s">
        <v>695</v>
      </c>
      <c r="O3323">
        <v>15.686</v>
      </c>
      <c r="P3323" t="s">
        <v>9110</v>
      </c>
    </row>
    <row r="3324" spans="1:16" ht="15" x14ac:dyDescent="0.25">
      <c r="A3324">
        <v>349856</v>
      </c>
      <c r="B3324" t="str">
        <f t="shared" si="102"/>
        <v>SEVROLL 20361 fixing wedge Blue 40 pcs (glass 4mm)</v>
      </c>
      <c r="C3324" s="185">
        <f t="shared" si="103"/>
        <v>10.933999999999999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5034.15506</v>
      </c>
      <c r="L3324" s="459" t="s">
        <v>538</v>
      </c>
      <c r="O3324">
        <v>10.933999999999999</v>
      </c>
      <c r="P3324" t="s">
        <v>9065</v>
      </c>
    </row>
    <row r="3325" spans="1:16" ht="15" x14ac:dyDescent="0.25">
      <c r="A3325">
        <v>349857</v>
      </c>
      <c r="B3325" t="str">
        <f t="shared" si="102"/>
        <v>SEVROLL 04483 Blue-C lower line 1.5m silver</v>
      </c>
      <c r="C3325" s="185">
        <f t="shared" si="103"/>
        <v>4.7300000000000004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>
        <v>146.05128999999999</v>
      </c>
      <c r="I3325" s="460">
        <v>5.3086099999999998</v>
      </c>
      <c r="J3325" s="460">
        <v>21.61589</v>
      </c>
      <c r="K3325" s="460">
        <v>2158.6466399999999</v>
      </c>
      <c r="L3325" s="459" t="s">
        <v>539</v>
      </c>
      <c r="O3325">
        <v>4.7300000000000004</v>
      </c>
      <c r="P3325" t="s">
        <v>8889</v>
      </c>
    </row>
    <row r="3326" spans="1:16" ht="15" x14ac:dyDescent="0.25">
      <c r="A3326">
        <v>349858</v>
      </c>
      <c r="B3326" t="str">
        <f t="shared" si="102"/>
        <v>SEVROLL 04477 Blue-C lower line 1.5m olive</v>
      </c>
      <c r="C3326" s="185">
        <f t="shared" si="103"/>
        <v>5.258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>
        <v>171.10912999999999</v>
      </c>
      <c r="I3326" s="460">
        <v>6.2194000000000003</v>
      </c>
      <c r="J3326" s="460">
        <v>23.991430000000001</v>
      </c>
      <c r="K3326" s="460">
        <v>2529.0029</v>
      </c>
      <c r="L3326" s="459" t="s">
        <v>539</v>
      </c>
      <c r="O3326">
        <v>5.258</v>
      </c>
      <c r="P3326" t="s">
        <v>8902</v>
      </c>
    </row>
    <row r="3327" spans="1:16" ht="15" x14ac:dyDescent="0.25">
      <c r="A3327">
        <v>349859</v>
      </c>
      <c r="B3327" t="str">
        <f t="shared" si="102"/>
        <v>SEVROLL 04478 Blue-C lower line 2m olive</v>
      </c>
      <c r="C3327" s="185">
        <f t="shared" si="103"/>
        <v>6.9080000000000004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>
        <v>224.80444</v>
      </c>
      <c r="I3327" s="460">
        <v>8.1710999999999991</v>
      </c>
      <c r="J3327" s="460">
        <v>31.33832</v>
      </c>
      <c r="K3327" s="460">
        <v>3322.6228500000002</v>
      </c>
      <c r="L3327" s="459" t="s">
        <v>539</v>
      </c>
      <c r="O3327">
        <v>6.9080000000000004</v>
      </c>
      <c r="P3327" t="s">
        <v>8937</v>
      </c>
    </row>
    <row r="3328" spans="1:16" ht="15" x14ac:dyDescent="0.25">
      <c r="A3328">
        <v>349862</v>
      </c>
      <c r="B3328" t="str">
        <f t="shared" si="102"/>
        <v>SEVROLL 04485 Blue-C lower line 2.5m silver</v>
      </c>
      <c r="C3328" s="185">
        <f t="shared" si="103"/>
        <v>7.6120000000000001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>
        <v>235.54352</v>
      </c>
      <c r="I3328" s="460">
        <v>8.5614399999999993</v>
      </c>
      <c r="J3328" s="460">
        <v>34.783639999999998</v>
      </c>
      <c r="K3328" s="460">
        <v>3481.3470900000002</v>
      </c>
      <c r="L3328" s="459" t="s">
        <v>539</v>
      </c>
      <c r="O3328">
        <v>7.6120000000000001</v>
      </c>
      <c r="P3328" t="s">
        <v>8957</v>
      </c>
    </row>
    <row r="3329" spans="1:16" ht="15" x14ac:dyDescent="0.25">
      <c r="A3329">
        <v>349863</v>
      </c>
      <c r="B3329" t="str">
        <f t="shared" si="102"/>
        <v>SEVROLL 04479 Blue-C lower line 2.5m olive</v>
      </c>
      <c r="C3329" s="185">
        <f t="shared" si="103"/>
        <v>8.4920000000000009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>
        <v>276.35198000000003</v>
      </c>
      <c r="I3329" s="460">
        <v>10.04472</v>
      </c>
      <c r="J3329" s="460">
        <v>38.62227</v>
      </c>
      <c r="K3329" s="460">
        <v>4084.4985000000001</v>
      </c>
      <c r="L3329" s="459" t="s">
        <v>539</v>
      </c>
      <c r="O3329">
        <v>8.4920000000000009</v>
      </c>
      <c r="P3329" t="s">
        <v>8976</v>
      </c>
    </row>
    <row r="3330" spans="1:16" ht="15" x14ac:dyDescent="0.25">
      <c r="A3330">
        <v>349864</v>
      </c>
      <c r="B3330" t="str">
        <f t="shared" si="102"/>
        <v>SEVROLL 04486 Blue-C lower line 3m silver</v>
      </c>
      <c r="C3330" s="185">
        <f t="shared" si="103"/>
        <v>8.9320000000000004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4084.4985000000001</v>
      </c>
      <c r="L3330" s="459" t="s">
        <v>539</v>
      </c>
      <c r="O3330">
        <v>8.9320000000000004</v>
      </c>
      <c r="P3330" t="s">
        <v>8993</v>
      </c>
    </row>
    <row r="3331" spans="1:16" ht="15" x14ac:dyDescent="0.25">
      <c r="A3331">
        <v>349865</v>
      </c>
      <c r="B3331" t="str">
        <f t="shared" si="102"/>
        <v>SEVROLL 04480 Blue-C lower line 3m olive</v>
      </c>
      <c r="C3331" s="185">
        <f t="shared" si="103"/>
        <v>10.119999999999999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>
        <v>329.33136999999999</v>
      </c>
      <c r="I3331" s="460">
        <v>11.9704</v>
      </c>
      <c r="J3331" s="460">
        <v>45.780369999999998</v>
      </c>
      <c r="K3331" s="460">
        <v>4867.5369000000001</v>
      </c>
      <c r="L3331" s="459" t="s">
        <v>539</v>
      </c>
      <c r="O3331">
        <v>10.119999999999999</v>
      </c>
      <c r="P3331" t="s">
        <v>9011</v>
      </c>
    </row>
    <row r="3332" spans="1:16" ht="15" x14ac:dyDescent="0.25">
      <c r="A3332">
        <v>349866</v>
      </c>
      <c r="B3332" t="str">
        <f t="shared" ref="B3332:B3395" si="104">IF($A$2=1,D3332,IF($A$2=2,F3332,IF($A$2=3,G3332,IF($A$2=4,E3332,IF($A$2&gt;4,P3332,"zadat jazyk")))))</f>
        <v>SEVROLL 04487 Blue-C bottom line 4m silver</v>
      </c>
      <c r="C3332" s="185">
        <f t="shared" ref="C3332:C3395" si="105">IF($A$2=1,H3332,IF($A$2=2,I3332,IF($A$2=3,J3332,IF($A$2=4,K3332,IF($A$2&gt;4,O3332,"zadat jazyk")))))</f>
        <v>11.968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5470.6883399999997</v>
      </c>
      <c r="L3332" s="459" t="s">
        <v>539</v>
      </c>
      <c r="O3332">
        <v>11.968</v>
      </c>
      <c r="P3332" t="s">
        <v>9047</v>
      </c>
    </row>
    <row r="3333" spans="1:16" ht="15" x14ac:dyDescent="0.25">
      <c r="A3333">
        <v>349867</v>
      </c>
      <c r="B3333" t="str">
        <f t="shared" si="104"/>
        <v>SEVROLL 04481 Blue-C lower line 4m olive</v>
      </c>
      <c r="C3333" s="185">
        <f t="shared" si="105"/>
        <v>13.442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>
        <v>437.43795999999998</v>
      </c>
      <c r="I3333" s="460">
        <v>15.89981</v>
      </c>
      <c r="J3333" s="460">
        <v>60.97757</v>
      </c>
      <c r="K3333" s="460">
        <v>6465.3587500000003</v>
      </c>
      <c r="L3333" s="459" t="s">
        <v>539</v>
      </c>
      <c r="O3333">
        <v>13.442</v>
      </c>
      <c r="P3333" t="s">
        <v>9070</v>
      </c>
    </row>
    <row r="3334" spans="1:16" ht="15" x14ac:dyDescent="0.25">
      <c r="A3334">
        <v>349868</v>
      </c>
      <c r="B3334" t="str">
        <f t="shared" si="104"/>
        <v>SEVROLL 04488 Blue-C bottom line 6m silver</v>
      </c>
      <c r="C3334" s="185">
        <f t="shared" si="105"/>
        <v>18.106000000000002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>
        <v>559.86332000000004</v>
      </c>
      <c r="I3334" s="460">
        <v>20.34967</v>
      </c>
      <c r="J3334" s="460">
        <v>82.766509999999997</v>
      </c>
      <c r="K3334" s="460">
        <v>8274.8126400000001</v>
      </c>
      <c r="L3334" s="459" t="s">
        <v>539</v>
      </c>
      <c r="O3334">
        <v>18.106000000000002</v>
      </c>
      <c r="P3334" t="s">
        <v>9140</v>
      </c>
    </row>
    <row r="3335" spans="1:16" ht="15" x14ac:dyDescent="0.25">
      <c r="A3335">
        <v>349869</v>
      </c>
      <c r="B3335" t="str">
        <f t="shared" si="104"/>
        <v>SEVROLL 04482 Blue-C lower line 6m olive</v>
      </c>
      <c r="C3335" s="185">
        <f t="shared" si="105"/>
        <v>20.239999999999998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>
        <v>658.66273000000001</v>
      </c>
      <c r="I3335" s="460">
        <v>23.94079</v>
      </c>
      <c r="J3335" s="460">
        <v>92.095640000000003</v>
      </c>
      <c r="K3335" s="460">
        <v>9735.0737900000004</v>
      </c>
      <c r="L3335" s="459" t="s">
        <v>539</v>
      </c>
      <c r="O3335">
        <v>20.239999999999998</v>
      </c>
      <c r="P3335" t="s">
        <v>9153</v>
      </c>
    </row>
    <row r="3336" spans="1:16" ht="15" x14ac:dyDescent="0.25">
      <c r="A3336">
        <v>349942</v>
      </c>
      <c r="B3336" t="str">
        <f t="shared" si="104"/>
        <v>SEVROLL 10239 top trolley Blue 10mm asymmetrical L+P</v>
      </c>
      <c r="C3336" s="185">
        <f t="shared" si="105"/>
        <v>3.08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1493.1815999999999</v>
      </c>
      <c r="L3336" s="459" t="s">
        <v>538</v>
      </c>
      <c r="O3336">
        <v>3.08</v>
      </c>
      <c r="P3336" t="s">
        <v>8862</v>
      </c>
    </row>
    <row r="3337" spans="1:16" ht="15" x14ac:dyDescent="0.25">
      <c r="A3337">
        <v>349943</v>
      </c>
      <c r="B3337" t="str">
        <f t="shared" si="104"/>
        <v>SEVROLL 10240 top carriage Blue 10mm symmetrical L+P</v>
      </c>
      <c r="C3337" s="185">
        <f t="shared" si="105"/>
        <v>3.08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1493.1815999999999</v>
      </c>
      <c r="L3337" s="459" t="s">
        <v>538</v>
      </c>
      <c r="O3337">
        <v>3.08</v>
      </c>
      <c r="P3337" t="s">
        <v>9425</v>
      </c>
    </row>
    <row r="3338" spans="1:16" ht="15" x14ac:dyDescent="0.25">
      <c r="A3338">
        <v>350024</v>
      </c>
      <c r="B3338" t="str">
        <f t="shared" si="104"/>
        <v>SEVROLL 20375-BL shock absorber Simple/Blue 10/18 25kg L+P</v>
      </c>
      <c r="C3338" s="185">
        <f t="shared" si="105"/>
        <v>21.978000000000002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10121.63823</v>
      </c>
      <c r="L3338" s="459" t="s">
        <v>539</v>
      </c>
      <c r="O3338">
        <v>21.978000000000002</v>
      </c>
      <c r="P3338" t="s">
        <v>9199</v>
      </c>
    </row>
    <row r="3339" spans="1:16" ht="15" x14ac:dyDescent="0.25">
      <c r="A3339">
        <v>350687</v>
      </c>
      <c r="B3339" t="str">
        <f t="shared" si="104"/>
        <v>SEVROLL 04284 Elegant II bottom line 6m silver</v>
      </c>
      <c r="C3339" s="185">
        <f t="shared" si="105"/>
        <v>28.841999999999999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110.4456</v>
      </c>
      <c r="K3339" s="460">
        <v>11626.61908</v>
      </c>
      <c r="L3339" s="459" t="s">
        <v>538</v>
      </c>
      <c r="O3339">
        <v>28.841999999999999</v>
      </c>
      <c r="P3339" t="s">
        <v>9364</v>
      </c>
    </row>
    <row r="3340" spans="1:16" ht="15" x14ac:dyDescent="0.25">
      <c r="A3340">
        <v>350688</v>
      </c>
      <c r="B3340" t="str">
        <f t="shared" si="104"/>
        <v>SEVROLL 04278 Elegant II bottom line 6m olive</v>
      </c>
      <c r="C3340" s="185">
        <f t="shared" si="105"/>
        <v>35.134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137.86320000000001</v>
      </c>
      <c r="K3340" s="460">
        <v>14624.02583</v>
      </c>
      <c r="L3340" s="459" t="s">
        <v>538</v>
      </c>
      <c r="O3340">
        <v>35.134</v>
      </c>
      <c r="P3340" t="s">
        <v>9262</v>
      </c>
    </row>
    <row r="3341" spans="1:16" ht="15" x14ac:dyDescent="0.25">
      <c r="A3341">
        <v>350696</v>
      </c>
      <c r="B3341" t="str">
        <f t="shared" si="104"/>
        <v>SEVROLL 214-820 U profile steel 6m silver</v>
      </c>
      <c r="C3341" s="185">
        <f t="shared" si="105"/>
        <v>43.802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>
        <v>1373.59816</v>
      </c>
      <c r="I3341" s="460">
        <v>51.811</v>
      </c>
      <c r="J3341" s="460">
        <v>176.7646</v>
      </c>
      <c r="K3341" s="460">
        <v>20064.732769999999</v>
      </c>
      <c r="L3341" s="459" t="s">
        <v>539</v>
      </c>
      <c r="O3341">
        <v>43.802</v>
      </c>
      <c r="P3341" t="s">
        <v>10189</v>
      </c>
    </row>
    <row r="3342" spans="1:16" ht="15" x14ac:dyDescent="0.25">
      <c r="A3342">
        <v>351387</v>
      </c>
      <c r="B3342" t="str">
        <f t="shared" si="104"/>
        <v>SEVROLL 20396 lock for sliding doors 18 mm (same key)</v>
      </c>
      <c r="C3342" s="185">
        <f t="shared" si="105"/>
        <v>0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>
        <v>467.71562999999998</v>
      </c>
      <c r="I3342" s="460">
        <v>15.847759999999999</v>
      </c>
      <c r="J3342" s="460">
        <v>66.84</v>
      </c>
      <c r="K3342" s="460">
        <v>6495.3400199999996</v>
      </c>
      <c r="L3342" s="459" t="s">
        <v>539</v>
      </c>
      <c r="O3342">
        <v>0</v>
      </c>
      <c r="P3342" t="s">
        <v>9114</v>
      </c>
    </row>
    <row r="3343" spans="1:16" ht="15" x14ac:dyDescent="0.25">
      <c r="A3343">
        <v>351475</v>
      </c>
      <c r="B3343" t="str">
        <f t="shared" si="104"/>
        <v>SEVROLL 04760 Gemini II bottom line 1.7m white gloss</v>
      </c>
      <c r="C3343" s="185">
        <f t="shared" si="105"/>
        <v>11.263999999999999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>
        <v>292.39416999999997</v>
      </c>
      <c r="I3343" s="460">
        <v>10.51313</v>
      </c>
      <c r="J3343" s="460">
        <v>41.921999999999997</v>
      </c>
      <c r="K3343" s="460">
        <v>4190.14624</v>
      </c>
      <c r="L3343" s="459" t="s">
        <v>539</v>
      </c>
      <c r="O3343">
        <v>11.263999999999999</v>
      </c>
      <c r="P3343" t="s">
        <v>9044</v>
      </c>
    </row>
    <row r="3344" spans="1:16" ht="15" x14ac:dyDescent="0.25">
      <c r="A3344">
        <v>351476</v>
      </c>
      <c r="B3344" t="str">
        <f t="shared" si="104"/>
        <v>SEVROLL 04761 Gemini II bottom line 2.35m white gloss</v>
      </c>
      <c r="C3344" s="185">
        <f t="shared" si="105"/>
        <v>15.554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>
        <v>404.57512000000003</v>
      </c>
      <c r="I3344" s="460">
        <v>14.572660000000001</v>
      </c>
      <c r="J3344" s="460">
        <v>57.9054</v>
      </c>
      <c r="K3344" s="460">
        <v>5797.7521299999999</v>
      </c>
      <c r="L3344" s="459" t="s">
        <v>539</v>
      </c>
      <c r="O3344">
        <v>15.554</v>
      </c>
      <c r="P3344" t="s">
        <v>9116</v>
      </c>
    </row>
    <row r="3345" spans="1:16" ht="15" x14ac:dyDescent="0.25">
      <c r="A3345">
        <v>351517</v>
      </c>
      <c r="B3345" t="str">
        <f t="shared" si="104"/>
        <v>SEVROLL 04762 Gemini II lower line 3m white gloss</v>
      </c>
      <c r="C3345" s="185">
        <f t="shared" si="105"/>
        <v>19.844000000000001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7405.3575899999996</v>
      </c>
      <c r="L3345" s="459" t="s">
        <v>539</v>
      </c>
      <c r="O3345">
        <v>19.844000000000001</v>
      </c>
      <c r="P3345" t="s">
        <v>9168</v>
      </c>
    </row>
    <row r="3346" spans="1:16" ht="15" x14ac:dyDescent="0.25">
      <c r="A3346">
        <v>351541</v>
      </c>
      <c r="B3346" t="str">
        <f t="shared" si="104"/>
        <v>SEVROLL 04763 Gemini II bottom line 4.05m white gloss</v>
      </c>
      <c r="C3346" s="185">
        <f t="shared" si="105"/>
        <v>26.795999999999999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>
        <v>696.96929999999998</v>
      </c>
      <c r="I3346" s="460">
        <v>25.059760000000001</v>
      </c>
      <c r="J3346" s="460">
        <v>99.8172</v>
      </c>
      <c r="K3346" s="460">
        <v>9987.8983700000008</v>
      </c>
      <c r="L3346" s="459" t="s">
        <v>539</v>
      </c>
      <c r="O3346">
        <v>26.795999999999999</v>
      </c>
      <c r="P3346" t="s">
        <v>9228</v>
      </c>
    </row>
    <row r="3347" spans="1:16" ht="15" x14ac:dyDescent="0.25">
      <c r="A3347">
        <v>351578</v>
      </c>
      <c r="B3347" t="str">
        <f t="shared" si="104"/>
        <v>SEVROLL 04764 Gemini II bottom line 6m white gloss</v>
      </c>
      <c r="C3347" s="185">
        <f t="shared" si="105"/>
        <v>39.71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147.88980000000001</v>
      </c>
      <c r="K3347" s="460">
        <v>14821.0872</v>
      </c>
      <c r="L3347" s="459" t="s">
        <v>539</v>
      </c>
      <c r="O3347">
        <v>39.71</v>
      </c>
      <c r="P3347" t="s">
        <v>9280</v>
      </c>
    </row>
    <row r="3348" spans="1:16" ht="15" x14ac:dyDescent="0.25">
      <c r="A3348">
        <v>351743</v>
      </c>
      <c r="B3348" t="str">
        <f t="shared" si="104"/>
        <v>SEVROLL 20339-SV shock absorber Mini SV60 (40 - 60kg)</v>
      </c>
      <c r="C3348" s="185">
        <f t="shared" si="105"/>
        <v>20.416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9407.0440500000004</v>
      </c>
      <c r="L3348" s="459" t="s">
        <v>538</v>
      </c>
      <c r="O3348">
        <v>20.416</v>
      </c>
      <c r="P3348" t="s">
        <v>9184</v>
      </c>
    </row>
    <row r="3349" spans="1:16" ht="15" x14ac:dyDescent="0.25">
      <c r="A3349">
        <v>351824</v>
      </c>
      <c r="B3349" t="str">
        <f t="shared" si="104"/>
        <v>SEVROLL 20384 Micra template for trolleys - 1 pair = 1 pc</v>
      </c>
      <c r="C3349" s="185">
        <f t="shared" si="105"/>
        <v>4.8070000000000004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5" x14ac:dyDescent="0.25">
      <c r="A3350">
        <v>353410</v>
      </c>
      <c r="B3350" t="str">
        <f t="shared" si="104"/>
        <v>SEVROLL 50246 Ursus overhead line 3.6m raw</v>
      </c>
      <c r="C3350" s="185">
        <f t="shared" si="105"/>
        <v>41.36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>
        <v>1232.1679300000001</v>
      </c>
      <c r="I3350" s="460">
        <v>46.47636</v>
      </c>
      <c r="J3350" s="460">
        <v>158.56433000000001</v>
      </c>
      <c r="K3350" s="460">
        <v>17998.801149999999</v>
      </c>
      <c r="L3350" s="459" t="s">
        <v>539</v>
      </c>
      <c r="O3350">
        <v>41.36</v>
      </c>
      <c r="P3350" t="s">
        <v>9268</v>
      </c>
    </row>
    <row r="3351" spans="1:16" ht="15" x14ac:dyDescent="0.25">
      <c r="A3351">
        <v>358263</v>
      </c>
      <c r="B3351" t="e">
        <f t="shared" si="104"/>
        <v>#N/A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5" x14ac:dyDescent="0.25">
      <c r="A3352">
        <v>360719</v>
      </c>
      <c r="B3352" t="str">
        <f t="shared" si="104"/>
        <v>SEVROLL 20327 Pax adhesive handle transparent</v>
      </c>
      <c r="C3352" s="185">
        <f t="shared" si="105"/>
        <v>6.5119999999999996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>
        <v>193.96446</v>
      </c>
      <c r="I3352" s="460">
        <v>6.9740599999999997</v>
      </c>
      <c r="J3352" s="460">
        <v>24.255600000000001</v>
      </c>
      <c r="K3352" s="460">
        <v>2779.6021500000002</v>
      </c>
      <c r="L3352" s="459" t="s">
        <v>539</v>
      </c>
      <c r="O3352">
        <v>6.5119999999999996</v>
      </c>
      <c r="P3352" t="s">
        <v>8981</v>
      </c>
    </row>
    <row r="3353" spans="1:16" ht="15" x14ac:dyDescent="0.25">
      <c r="A3353">
        <v>360760</v>
      </c>
      <c r="B3353" t="str">
        <f t="shared" si="104"/>
        <v>SEVROLL 04153 "U" profile for laminate 18mm 3m white gloss</v>
      </c>
      <c r="C3353" s="185">
        <f t="shared" si="105"/>
        <v>6.5339999999999998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2468.4526700000001</v>
      </c>
      <c r="L3353" s="459" t="s">
        <v>539</v>
      </c>
      <c r="O3353">
        <v>6.5339999999999998</v>
      </c>
      <c r="P3353" t="s">
        <v>8930</v>
      </c>
    </row>
    <row r="3354" spans="1:16" ht="15" x14ac:dyDescent="0.25">
      <c r="A3354">
        <v>361759</v>
      </c>
      <c r="B3354" t="str">
        <f t="shared" si="104"/>
        <v>SEVROLL 20143-SV dust brush self-adhesive 6.7x9mm gray</v>
      </c>
      <c r="C3354" s="185">
        <f t="shared" si="105"/>
        <v>0.374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159.98396</v>
      </c>
      <c r="L3354" s="459" t="s">
        <v>695</v>
      </c>
      <c r="O3354">
        <v>0.374</v>
      </c>
      <c r="P3354" t="s">
        <v>9330</v>
      </c>
    </row>
    <row r="3355" spans="1:16" ht="15" x14ac:dyDescent="0.25">
      <c r="A3355">
        <v>362252</v>
      </c>
      <c r="B3355" t="str">
        <f t="shared" si="104"/>
        <v>SEVROLL 10236 2x lower carriage WD18V without positioner with spring</v>
      </c>
      <c r="C3355" s="185">
        <f t="shared" si="105"/>
        <v>4.4219999999999997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2143.7821199999998</v>
      </c>
      <c r="L3355" s="459" t="s">
        <v>695</v>
      </c>
      <c r="O3355">
        <v>4.4219999999999997</v>
      </c>
      <c r="P3355" t="s">
        <v>9323</v>
      </c>
    </row>
    <row r="3356" spans="1:16" ht="15" x14ac:dyDescent="0.25">
      <c r="A3356">
        <v>362316</v>
      </c>
      <c r="B3356" t="str">
        <f t="shared" si="104"/>
        <v>SEVROLL 10237 2x lower carriage for laminate 18mm without positioner and spring</v>
      </c>
      <c r="C3356" s="185">
        <f t="shared" si="105"/>
        <v>4.1580000000000004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2015.79521</v>
      </c>
      <c r="L3356" s="459" t="s">
        <v>695</v>
      </c>
      <c r="O3356">
        <v>4.1580000000000004</v>
      </c>
      <c r="P3356" t="s">
        <v>8897</v>
      </c>
    </row>
    <row r="3357" spans="1:16" ht="15" x14ac:dyDescent="0.25">
      <c r="A3357">
        <v>362913</v>
      </c>
      <c r="B3357" t="str">
        <f t="shared" si="104"/>
        <v>SEVROLL 04416 Pax XL grab rail 2.7m white gloss</v>
      </c>
      <c r="C3357" s="185">
        <f t="shared" si="105"/>
        <v>31.372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>
        <v>847.50887999999998</v>
      </c>
      <c r="I3357" s="460">
        <v>30.472460000000002</v>
      </c>
      <c r="J3357" s="460">
        <v>116.8716</v>
      </c>
      <c r="K3357" s="460">
        <v>12145.20156</v>
      </c>
      <c r="L3357" s="459" t="s">
        <v>539</v>
      </c>
      <c r="O3357">
        <v>31.372</v>
      </c>
      <c r="P3357" t="s">
        <v>9630</v>
      </c>
    </row>
    <row r="3358" spans="1:16" ht="15" x14ac:dyDescent="0.25">
      <c r="A3358">
        <v>363019</v>
      </c>
      <c r="B3358" t="str">
        <f t="shared" si="104"/>
        <v>SEVROLL 20369 sliding door lock for Karat and Prosper handle</v>
      </c>
      <c r="C3358" s="185">
        <f t="shared" si="105"/>
        <v>36.101999999999997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14963.812690000001</v>
      </c>
      <c r="L3358" s="459" t="s">
        <v>539</v>
      </c>
      <c r="O3358">
        <v>36.101999999999997</v>
      </c>
      <c r="P3358" t="s">
        <v>9250</v>
      </c>
    </row>
    <row r="3359" spans="1:16" ht="15" x14ac:dyDescent="0.25">
      <c r="A3359">
        <v>364016</v>
      </c>
      <c r="B3359" t="str">
        <f t="shared" si="104"/>
        <v>SEVROLL 04184 decorative strip S18 with glue 3m white gloss</v>
      </c>
      <c r="C3359" s="185">
        <f t="shared" si="105"/>
        <v>11.55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5963.69866</v>
      </c>
      <c r="L3359" s="459" t="s">
        <v>539</v>
      </c>
      <c r="O3359">
        <v>11.55</v>
      </c>
      <c r="P3359" t="s">
        <v>9058</v>
      </c>
    </row>
    <row r="3360" spans="1:16" ht="15" x14ac:dyDescent="0.25">
      <c r="A3360">
        <v>364633</v>
      </c>
      <c r="B3360" t="str">
        <f t="shared" si="104"/>
        <v>SEVROLL 01508 Single upper line 6m olive</v>
      </c>
      <c r="C3360" s="185">
        <f t="shared" si="105"/>
        <v>54.384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>
        <v>1789.105</v>
      </c>
      <c r="I3360" s="460">
        <v>64.327870000000004</v>
      </c>
      <c r="J3360" s="460">
        <v>221.20722000000001</v>
      </c>
      <c r="K3360" s="460">
        <v>25638.717519999998</v>
      </c>
      <c r="L3360" s="459" t="s">
        <v>539</v>
      </c>
      <c r="O3360">
        <v>54.384</v>
      </c>
      <c r="P3360" t="s">
        <v>9995</v>
      </c>
    </row>
    <row r="3361" spans="1:16" ht="15" x14ac:dyDescent="0.25">
      <c r="A3361">
        <v>365378</v>
      </c>
      <c r="B3361" t="str">
        <f t="shared" si="104"/>
        <v>SEVROLL 10230 undercarriage WD10 V Duo 60kg (2 pcs)</v>
      </c>
      <c r="C3361" s="185">
        <f t="shared" si="105"/>
        <v>17.489999999999998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7636.5575200000003</v>
      </c>
      <c r="L3361" s="459" t="s">
        <v>539</v>
      </c>
      <c r="O3361">
        <v>17.489999999999998</v>
      </c>
      <c r="P3361" t="s">
        <v>9996</v>
      </c>
    </row>
    <row r="3362" spans="1:16" ht="15" x14ac:dyDescent="0.25">
      <c r="A3362">
        <v>367537</v>
      </c>
      <c r="B3362" t="str">
        <f t="shared" si="104"/>
        <v>SEVROLL 02385 Oxford grab bar 2.7m silver</v>
      </c>
      <c r="C3362" s="185">
        <f t="shared" si="105"/>
        <v>25.431999999999999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>
        <v>689.73181999999997</v>
      </c>
      <c r="I3362" s="460">
        <v>24.79954</v>
      </c>
      <c r="J3362" s="460">
        <v>94.757999999999996</v>
      </c>
      <c r="K3362" s="460">
        <v>9884.1818800000001</v>
      </c>
      <c r="L3362" s="459" t="s">
        <v>539</v>
      </c>
      <c r="O3362">
        <v>25.431999999999999</v>
      </c>
      <c r="P3362" t="s">
        <v>9593</v>
      </c>
    </row>
    <row r="3363" spans="1:16" ht="15" x14ac:dyDescent="0.25">
      <c r="A3363">
        <v>368066</v>
      </c>
      <c r="B3363" t="str">
        <f t="shared" si="104"/>
        <v>SEVROLL 02552 Economic grab rail 2.7m silver</v>
      </c>
      <c r="C3363" s="185">
        <f t="shared" si="105"/>
        <v>11.044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>
        <v>345.22779000000003</v>
      </c>
      <c r="I3363" s="460">
        <v>12.41278</v>
      </c>
      <c r="J3363" s="460">
        <v>42.68439</v>
      </c>
      <c r="K3363" s="460">
        <v>4947.2769399999997</v>
      </c>
      <c r="L3363" s="459" t="s">
        <v>539</v>
      </c>
      <c r="O3363">
        <v>11.044</v>
      </c>
      <c r="P3363" t="s">
        <v>9595</v>
      </c>
    </row>
    <row r="3364" spans="1:16" ht="15" x14ac:dyDescent="0.25">
      <c r="A3364">
        <v>368068</v>
      </c>
      <c r="B3364" t="str">
        <f t="shared" si="104"/>
        <v>SEVROLL 02553 Economy overhead line 2m silver</v>
      </c>
      <c r="C3364" s="185">
        <f t="shared" si="105"/>
        <v>15.95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>
        <v>474.05493999999999</v>
      </c>
      <c r="I3364" s="460">
        <v>17.044799999999999</v>
      </c>
      <c r="J3364" s="460">
        <v>59.374200000000002</v>
      </c>
      <c r="K3364" s="460">
        <v>6793.4306200000001</v>
      </c>
      <c r="L3364" s="459" t="s">
        <v>539</v>
      </c>
      <c r="O3364">
        <v>15.95</v>
      </c>
      <c r="P3364" t="s">
        <v>9596</v>
      </c>
    </row>
    <row r="3365" spans="1:16" ht="15" x14ac:dyDescent="0.25">
      <c r="A3365">
        <v>368069</v>
      </c>
      <c r="B3365" t="str">
        <f t="shared" si="104"/>
        <v>SEVROLL 02554 Economy overhead line 3m silver</v>
      </c>
      <c r="C3365" s="185">
        <f t="shared" si="105"/>
        <v>23.914000000000001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10174.58813</v>
      </c>
      <c r="L3365" s="459" t="s">
        <v>539</v>
      </c>
      <c r="O3365">
        <v>23.914000000000001</v>
      </c>
      <c r="P3365" t="s">
        <v>9597</v>
      </c>
    </row>
    <row r="3366" spans="1:16" ht="15" x14ac:dyDescent="0.25">
      <c r="A3366">
        <v>368070</v>
      </c>
      <c r="B3366" t="str">
        <f t="shared" si="104"/>
        <v>SEVROLL 02894 Economy overhead line 6m silver</v>
      </c>
      <c r="C3366" s="185">
        <f t="shared" si="105"/>
        <v>47.828000000000003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>
        <v>1419.99353</v>
      </c>
      <c r="I3366" s="460">
        <v>51.056339999999999</v>
      </c>
      <c r="J3366" s="460">
        <v>178.143</v>
      </c>
      <c r="K3366" s="460">
        <v>20349.17626</v>
      </c>
      <c r="L3366" s="459" t="s">
        <v>539</v>
      </c>
      <c r="O3366">
        <v>47.828000000000003</v>
      </c>
      <c r="P3366" t="s">
        <v>9598</v>
      </c>
    </row>
    <row r="3367" spans="1:16" ht="15" x14ac:dyDescent="0.25">
      <c r="A3367">
        <v>368071</v>
      </c>
      <c r="B3367" t="str">
        <f t="shared" si="104"/>
        <v>SEVROLL 02555 Economic lower line 2m silver</v>
      </c>
      <c r="C3367" s="185">
        <f t="shared" si="105"/>
        <v>8.7560000000000002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>
        <v>259.82553000000001</v>
      </c>
      <c r="I3367" s="460">
        <v>9.3421099999999999</v>
      </c>
      <c r="J3367" s="460">
        <v>32.823599999999999</v>
      </c>
      <c r="K3367" s="460">
        <v>3723.4222199999999</v>
      </c>
      <c r="L3367" s="459" t="s">
        <v>539</v>
      </c>
      <c r="O3367">
        <v>8.7560000000000002</v>
      </c>
      <c r="P3367" t="s">
        <v>9599</v>
      </c>
    </row>
    <row r="3368" spans="1:16" ht="15" x14ac:dyDescent="0.25">
      <c r="A3368">
        <v>368072</v>
      </c>
      <c r="B3368" t="str">
        <f t="shared" si="104"/>
        <v>SEVROLL 02556 Economic lower line 3m silver</v>
      </c>
      <c r="C3368" s="185">
        <f t="shared" si="105"/>
        <v>13.222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5621.4339499999996</v>
      </c>
      <c r="L3368" s="459" t="s">
        <v>539</v>
      </c>
      <c r="O3368">
        <v>13.222</v>
      </c>
      <c r="P3368" t="s">
        <v>9600</v>
      </c>
    </row>
    <row r="3369" spans="1:16" ht="15" x14ac:dyDescent="0.25">
      <c r="A3369">
        <v>368073</v>
      </c>
      <c r="B3369" t="e">
        <f t="shared" si="104"/>
        <v>#N/A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5" x14ac:dyDescent="0.25">
      <c r="A3370">
        <v>368077</v>
      </c>
      <c r="B3370" t="str">
        <f t="shared" si="104"/>
        <v>SEVROLL 10101-SV top trolley Ekonomik Duo</v>
      </c>
      <c r="C3370" s="185">
        <f t="shared" si="105"/>
        <v>1.804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831.91556000000003</v>
      </c>
      <c r="L3370" s="459" t="s">
        <v>539</v>
      </c>
      <c r="O3370">
        <v>1.804</v>
      </c>
      <c r="P3370" t="s">
        <v>9601</v>
      </c>
    </row>
    <row r="3371" spans="1:16" ht="15" x14ac:dyDescent="0.25">
      <c r="A3371">
        <v>368078</v>
      </c>
      <c r="B3371" t="str">
        <f t="shared" si="104"/>
        <v>SEVROLL 10099-SV undercarriage Economy WD10V</v>
      </c>
      <c r="C3371" s="185">
        <f t="shared" si="105"/>
        <v>2.9039999999999999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1407.8568700000001</v>
      </c>
      <c r="L3371" s="459" t="s">
        <v>539</v>
      </c>
      <c r="O3371">
        <v>2.9039999999999999</v>
      </c>
      <c r="P3371" t="s">
        <v>9602</v>
      </c>
    </row>
    <row r="3372" spans="1:16" ht="15" x14ac:dyDescent="0.25">
      <c r="A3372">
        <v>368089</v>
      </c>
      <c r="B3372" t="str">
        <f t="shared" si="104"/>
        <v>SEVROLL 20160 screwdriver 2.9x6.5 Economy (100 pcs.)</v>
      </c>
      <c r="C3372" s="185">
        <f t="shared" si="105"/>
        <v>2.1120000000000001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917.24030000000005</v>
      </c>
      <c r="L3372" s="459" t="s">
        <v>539</v>
      </c>
      <c r="O3372">
        <v>2.1120000000000001</v>
      </c>
      <c r="P3372" t="s">
        <v>9603</v>
      </c>
    </row>
    <row r="3373" spans="1:16" ht="15" x14ac:dyDescent="0.25">
      <c r="A3373">
        <v>368096</v>
      </c>
      <c r="B3373" t="str">
        <f t="shared" si="104"/>
        <v>SEVROLL 10105 Economy fittings set for 2 doors</v>
      </c>
      <c r="C3373" s="185">
        <f t="shared" si="105"/>
        <v>0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>
        <v>0</v>
      </c>
      <c r="I3373" s="460">
        <v>0</v>
      </c>
      <c r="J3373" s="460">
        <v>0</v>
      </c>
      <c r="K3373" s="460">
        <v>0</v>
      </c>
      <c r="L3373" s="459" t="s">
        <v>540</v>
      </c>
      <c r="O3373">
        <v>0</v>
      </c>
      <c r="P3373" t="s">
        <v>9604</v>
      </c>
    </row>
    <row r="3374" spans="1:16" ht="15" x14ac:dyDescent="0.25">
      <c r="A3374">
        <v>368090</v>
      </c>
      <c r="B3374" t="str">
        <f t="shared" si="104"/>
        <v>SEVROLL 20153 Unix screw 3x10 countersunk head (1000 pcs.)</v>
      </c>
      <c r="C3374" s="185">
        <f t="shared" si="105"/>
        <v>11.638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>
        <v>386.30698000000001</v>
      </c>
      <c r="I3374" s="460">
        <v>13.089370000000001</v>
      </c>
      <c r="J3374" s="460">
        <v>43.774999999999999</v>
      </c>
      <c r="K3374" s="460">
        <v>5364.7880800000003</v>
      </c>
      <c r="L3374" s="459" t="s">
        <v>539</v>
      </c>
      <c r="O3374">
        <v>11.638</v>
      </c>
      <c r="P3374" t="s">
        <v>9605</v>
      </c>
    </row>
    <row r="3375" spans="1:16" ht="15" x14ac:dyDescent="0.25">
      <c r="A3375">
        <v>368091</v>
      </c>
      <c r="B3375" t="str">
        <f t="shared" si="104"/>
        <v>SEVROLL 20165 Unix screw 3x16mm countersunk head (100 pcs.)</v>
      </c>
      <c r="C3375" s="185">
        <f t="shared" si="105"/>
        <v>1.1439999999999999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>
        <v>37.632289999999998</v>
      </c>
      <c r="I3375" s="460">
        <v>1.27511</v>
      </c>
      <c r="J3375" s="460">
        <v>4.3362999999999996</v>
      </c>
      <c r="K3375" s="460">
        <v>522.61360999999999</v>
      </c>
      <c r="L3375" s="459" t="s">
        <v>539</v>
      </c>
      <c r="O3375">
        <v>1.1439999999999999</v>
      </c>
      <c r="P3375" t="s">
        <v>9606</v>
      </c>
    </row>
    <row r="3376" spans="1:16" ht="15" x14ac:dyDescent="0.25">
      <c r="A3376">
        <v>368092</v>
      </c>
      <c r="B3376" t="str">
        <f t="shared" si="104"/>
        <v>SEVROLL 20166 fan washer 3x6mm (100 pcs)</v>
      </c>
      <c r="C3376" s="185">
        <f t="shared" si="105"/>
        <v>4.3559999999999999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2053.5866799999999</v>
      </c>
      <c r="L3376" s="459" t="s">
        <v>539</v>
      </c>
      <c r="O3376">
        <v>4.3559999999999999</v>
      </c>
      <c r="P3376" t="s">
        <v>9607</v>
      </c>
    </row>
    <row r="3377" spans="1:16" ht="15" x14ac:dyDescent="0.25">
      <c r="A3377">
        <v>368097</v>
      </c>
      <c r="B3377" t="e">
        <f t="shared" si="104"/>
        <v>#N/A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5" x14ac:dyDescent="0.25">
      <c r="A3378">
        <v>368443</v>
      </c>
      <c r="B3378" t="e">
        <f t="shared" si="104"/>
        <v>#N/A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5" x14ac:dyDescent="0.25">
      <c r="A3379">
        <v>369847</v>
      </c>
      <c r="B3379" t="e">
        <f t="shared" si="104"/>
        <v>#N/A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5" x14ac:dyDescent="0.25">
      <c r="A3380">
        <v>372424</v>
      </c>
      <c r="B3380" t="str">
        <f t="shared" si="104"/>
        <v>SEVROLL 16169 Allen wrench Sevroll</v>
      </c>
      <c r="C3380" s="185">
        <f t="shared" si="105"/>
        <v>3.0139999999999998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1607.6058700000001</v>
      </c>
      <c r="L3380" s="459" t="s">
        <v>539</v>
      </c>
      <c r="O3380">
        <v>3.0139999999999998</v>
      </c>
      <c r="P3380" t="s">
        <v>9556</v>
      </c>
    </row>
    <row r="3381" spans="1:16" ht="15" x14ac:dyDescent="0.25">
      <c r="A3381">
        <v>372603</v>
      </c>
      <c r="B3381" t="str">
        <f t="shared" si="104"/>
        <v>SEVROLL 04933 Era mounting bar 18mm 2.70m white gloss</v>
      </c>
      <c r="C3381" s="185">
        <f t="shared" si="105"/>
        <v>14.938000000000001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6465.3587500000003</v>
      </c>
      <c r="L3381" s="459" t="s">
        <v>538</v>
      </c>
      <c r="O3381">
        <v>14.938000000000001</v>
      </c>
      <c r="P3381" t="s">
        <v>9557</v>
      </c>
    </row>
    <row r="3382" spans="1:16" ht="15" x14ac:dyDescent="0.25">
      <c r="A3382">
        <v>372604</v>
      </c>
      <c r="B3382" t="str">
        <f t="shared" si="104"/>
        <v>SEVROLL 04906 Vitara grab rail 2.7m silver</v>
      </c>
      <c r="C3382" s="185">
        <f t="shared" si="105"/>
        <v>13.772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5797.7521299999999</v>
      </c>
      <c r="L3382" s="459" t="s">
        <v>538</v>
      </c>
      <c r="O3382">
        <v>13.772</v>
      </c>
      <c r="P3382" t="s">
        <v>9558</v>
      </c>
    </row>
    <row r="3383" spans="1:16" ht="15" x14ac:dyDescent="0.25">
      <c r="A3383">
        <v>372605</v>
      </c>
      <c r="B3383" t="str">
        <f t="shared" si="104"/>
        <v>SEVROLL 04905 Vitara grab rail 2.7m olive</v>
      </c>
      <c r="C3383" s="185">
        <f t="shared" si="105"/>
        <v>15.422000000000001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7270.5262599999996</v>
      </c>
      <c r="L3383" s="459" t="s">
        <v>538</v>
      </c>
      <c r="O3383">
        <v>15.422000000000001</v>
      </c>
      <c r="P3383" t="s">
        <v>9559</v>
      </c>
    </row>
    <row r="3384" spans="1:16" ht="15" x14ac:dyDescent="0.25">
      <c r="A3384">
        <v>372606</v>
      </c>
      <c r="B3384" t="str">
        <f t="shared" si="104"/>
        <v>SEVROLL 04909 Vitara grab rail 2.7m white gloss</v>
      </c>
      <c r="C3384" s="185">
        <f t="shared" si="105"/>
        <v>17.885999999999999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7529.8176999999996</v>
      </c>
      <c r="L3384" s="459" t="s">
        <v>538</v>
      </c>
      <c r="O3384">
        <v>17.885999999999999</v>
      </c>
      <c r="P3384" t="s">
        <v>9560</v>
      </c>
    </row>
    <row r="3385" spans="1:16" ht="15" x14ac:dyDescent="0.25">
      <c r="A3385">
        <v>375328</v>
      </c>
      <c r="B3385" t="str">
        <f t="shared" si="104"/>
        <v>SEVROLL 219-047 upper guide holder for laminate 16 - 25mm</v>
      </c>
      <c r="C3385" s="185">
        <f t="shared" si="105"/>
        <v>1.98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906.99446</v>
      </c>
      <c r="L3385" s="459" t="s">
        <v>539</v>
      </c>
      <c r="O3385">
        <v>1.98</v>
      </c>
      <c r="P3385" t="s">
        <v>9840</v>
      </c>
    </row>
    <row r="3386" spans="1:16" ht="15" x14ac:dyDescent="0.25">
      <c r="A3386">
        <v>375331</v>
      </c>
      <c r="B3386" t="e">
        <f t="shared" si="104"/>
        <v>#N/A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5" x14ac:dyDescent="0.25">
      <c r="A3387">
        <v>376054</v>
      </c>
      <c r="B3387" t="str">
        <f t="shared" si="104"/>
        <v>SEVROLL 04709 Herakles cover profile Herakles 3m</v>
      </c>
      <c r="C3387" s="185">
        <f t="shared" si="105"/>
        <v>20.173999999999999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>
        <v>600.90607999999997</v>
      </c>
      <c r="I3387" s="460">
        <v>22.665679999999998</v>
      </c>
      <c r="J3387" s="460">
        <v>77.328959999999995</v>
      </c>
      <c r="K3387" s="460">
        <v>8777.6907100000008</v>
      </c>
      <c r="L3387" s="459" t="s">
        <v>539</v>
      </c>
      <c r="O3387">
        <v>20.173999999999999</v>
      </c>
      <c r="P3387" t="s">
        <v>10136</v>
      </c>
    </row>
    <row r="3388" spans="1:16" ht="15" x14ac:dyDescent="0.25">
      <c r="A3388">
        <v>376055</v>
      </c>
      <c r="B3388" t="str">
        <f t="shared" si="104"/>
        <v>SEVROLL 50513 Herakles overhead line 3m raw</v>
      </c>
      <c r="C3388" s="185">
        <f t="shared" si="105"/>
        <v>21.67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>
        <v>645.74982999999997</v>
      </c>
      <c r="I3388" s="460">
        <v>24.357150000000001</v>
      </c>
      <c r="J3388" s="460">
        <v>83.099779999999996</v>
      </c>
      <c r="K3388" s="460">
        <v>9432.7424599999995</v>
      </c>
      <c r="L3388" s="459" t="s">
        <v>539</v>
      </c>
      <c r="O3388">
        <v>21.67</v>
      </c>
      <c r="P3388" t="s">
        <v>10137</v>
      </c>
    </row>
    <row r="3389" spans="1:16" ht="15" x14ac:dyDescent="0.25">
      <c r="A3389">
        <v>376056</v>
      </c>
      <c r="B3389" t="e">
        <f t="shared" si="104"/>
        <v>#N/A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5" x14ac:dyDescent="0.25">
      <c r="A3390">
        <v>376057</v>
      </c>
      <c r="B3390" t="e">
        <f t="shared" si="104"/>
        <v>#N/A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5" x14ac:dyDescent="0.25">
      <c r="A3391">
        <v>376058</v>
      </c>
      <c r="B3391" t="str">
        <f t="shared" si="104"/>
        <v>SEVROLL 10216 Herakles 80 kg fitting set ZPH-18 for 1 wing</v>
      </c>
      <c r="C3391" s="185">
        <f t="shared" si="105"/>
        <v>17.094000000000001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7437.3545800000002</v>
      </c>
      <c r="L3391" s="459" t="s">
        <v>539</v>
      </c>
      <c r="O3391">
        <v>17.094000000000001</v>
      </c>
      <c r="P3391" t="s">
        <v>10138</v>
      </c>
    </row>
    <row r="3392" spans="1:16" ht="15" x14ac:dyDescent="0.25">
      <c r="A3392">
        <v>376059</v>
      </c>
      <c r="B3392" t="str">
        <f t="shared" si="104"/>
        <v>SEVROLL 10228 Herakles upper guide holder Herakles</v>
      </c>
      <c r="C3392" s="185">
        <f t="shared" si="105"/>
        <v>1.5840000000000001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725.59547999999995</v>
      </c>
      <c r="L3392" s="459" t="s">
        <v>539</v>
      </c>
      <c r="O3392">
        <v>1.5840000000000001</v>
      </c>
      <c r="P3392" t="s">
        <v>10139</v>
      </c>
    </row>
    <row r="3393" spans="1:16" ht="15" x14ac:dyDescent="0.25">
      <c r="A3393">
        <v>377230</v>
      </c>
      <c r="B3393" t="str">
        <f t="shared" si="104"/>
        <v>V-SEVROLL decorative strip S10 3m silver</v>
      </c>
      <c r="C3393" s="185">
        <f t="shared" si="105"/>
        <v>0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>
        <v>0</v>
      </c>
      <c r="I3393" s="460">
        <v>3.1450499999999999</v>
      </c>
      <c r="J3393" s="460">
        <v>0</v>
      </c>
      <c r="K3393" s="460">
        <v>0</v>
      </c>
      <c r="L3393" s="459" t="s">
        <v>540</v>
      </c>
      <c r="O3393">
        <v>0</v>
      </c>
      <c r="P3393" t="s">
        <v>10117</v>
      </c>
    </row>
    <row r="3394" spans="1:16" ht="15" x14ac:dyDescent="0.25">
      <c r="A3394">
        <v>377236</v>
      </c>
      <c r="B3394" t="str">
        <f t="shared" si="104"/>
        <v>V-SEVROLL decorative strip S20 3m silver</v>
      </c>
      <c r="C3394" s="185">
        <f t="shared" si="105"/>
        <v>0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>
        <v>0</v>
      </c>
      <c r="I3394" s="460">
        <v>5.6752799999999999</v>
      </c>
      <c r="J3394" s="460">
        <v>0</v>
      </c>
      <c r="K3394" s="460">
        <v>0</v>
      </c>
      <c r="L3394" s="459" t="s">
        <v>540</v>
      </c>
      <c r="O3394">
        <v>0</v>
      </c>
      <c r="P3394" t="s">
        <v>10118</v>
      </c>
    </row>
    <row r="3395" spans="1:16" ht="15" x14ac:dyDescent="0.25">
      <c r="A3395">
        <v>378570</v>
      </c>
      <c r="B3395" t="str">
        <f t="shared" si="104"/>
        <v>SEVROLL 40265 Simple template for trolleys for laminate 18mm</v>
      </c>
      <c r="C3395" s="185">
        <f t="shared" si="105"/>
        <v>4.1689999999999996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5" x14ac:dyDescent="0.25">
      <c r="A3396">
        <v>378693</v>
      </c>
      <c r="B3396" t="str">
        <f t="shared" ref="B3396:B3459" si="106">IF($A$2=1,D3396,IF($A$2=2,F3396,IF($A$2=3,G3396,IF($A$2=4,E3396,IF($A$2&gt;4,P3396,"zadat jazyk")))))</f>
        <v>SEVROLL 10218 upper trolley Blue (for laminate 18mm) frame L+P (promotion)</v>
      </c>
      <c r="C3396" s="185">
        <f t="shared" ref="C3396:C3459" si="107">IF($A$2=1,H3396,IF($A$2=2,I3396,IF($A$2=3,J3396,IF($A$2=4,K3396,IF($A$2&gt;4,O3396,"zadat jazyk")))))</f>
        <v>0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>
        <v>0</v>
      </c>
      <c r="I3396" s="460">
        <v>0</v>
      </c>
      <c r="J3396" s="460">
        <v>0</v>
      </c>
      <c r="K3396" s="460">
        <v>0</v>
      </c>
      <c r="L3396" s="459" t="s">
        <v>540</v>
      </c>
      <c r="O3396">
        <v>0</v>
      </c>
      <c r="P3396" t="s">
        <v>10091</v>
      </c>
    </row>
    <row r="3397" spans="1:16" ht="15" x14ac:dyDescent="0.25">
      <c r="A3397">
        <v>378694</v>
      </c>
      <c r="B3397" t="str">
        <f t="shared" si="106"/>
        <v>SEVROLL 10223 04512 Simple/Blue V undercarriage (frame system) - 2 pcs</v>
      </c>
      <c r="C3397" s="185">
        <f t="shared" si="107"/>
        <v>0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>
        <v>0</v>
      </c>
      <c r="I3397" s="460">
        <v>0</v>
      </c>
      <c r="J3397" s="460">
        <v>0</v>
      </c>
      <c r="K3397" s="460">
        <v>0</v>
      </c>
      <c r="L3397" s="459" t="s">
        <v>540</v>
      </c>
      <c r="O3397">
        <v>0</v>
      </c>
      <c r="P3397" t="s">
        <v>10092</v>
      </c>
    </row>
    <row r="3398" spans="1:16" ht="15" x14ac:dyDescent="0.25">
      <c r="A3398">
        <v>378696</v>
      </c>
      <c r="B3398" t="e">
        <f t="shared" si="106"/>
        <v>#N/A</v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5" x14ac:dyDescent="0.25">
      <c r="A3399">
        <v>379934</v>
      </c>
      <c r="B3399" t="e">
        <f t="shared" si="106"/>
        <v>#N/A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5" x14ac:dyDescent="0.25">
      <c r="A3400">
        <v>384363</v>
      </c>
      <c r="B3400" t="str">
        <f t="shared" si="106"/>
        <v>SEVROLL 219-043 upper guide holder for laminate 25 - 45mm</v>
      </c>
      <c r="C3400" s="185">
        <f t="shared" si="107"/>
        <v>1.98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>
        <v>62.091329999999999</v>
      </c>
      <c r="I3400" s="460">
        <v>2.3420299999999998</v>
      </c>
      <c r="J3400" s="460">
        <v>7.9903700000000004</v>
      </c>
      <c r="K3400" s="460">
        <v>906.99446</v>
      </c>
      <c r="L3400" s="459" t="s">
        <v>539</v>
      </c>
      <c r="O3400">
        <v>1.98</v>
      </c>
      <c r="P3400" t="s">
        <v>9963</v>
      </c>
    </row>
    <row r="3401" spans="1:16" ht="15" x14ac:dyDescent="0.25">
      <c r="A3401">
        <v>385004</v>
      </c>
      <c r="B3401" t="str">
        <f t="shared" si="106"/>
        <v>SEVROLL 10196 Focus upper trolley 18mm 2pcs (promotion)</v>
      </c>
      <c r="C3401" s="185">
        <f t="shared" si="107"/>
        <v>0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>
        <v>0</v>
      </c>
      <c r="I3401" s="460">
        <v>0</v>
      </c>
      <c r="J3401" s="460">
        <v>0</v>
      </c>
      <c r="K3401" s="460">
        <v>1</v>
      </c>
      <c r="L3401" s="459" t="s">
        <v>541</v>
      </c>
      <c r="O3401">
        <v>0</v>
      </c>
      <c r="P3401" t="s">
        <v>9964</v>
      </c>
    </row>
    <row r="3402" spans="1:16" ht="15" x14ac:dyDescent="0.25">
      <c r="A3402">
        <v>385007</v>
      </c>
      <c r="B3402" t="str">
        <f t="shared" si="106"/>
        <v>SEVROLL 10237 2x lower carriage for laminate 18mm without positioner and spring</v>
      </c>
      <c r="C3402" s="185">
        <f t="shared" si="107"/>
        <v>4.1580000000000004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>
        <v>135.50897000000001</v>
      </c>
      <c r="I3402" s="460">
        <v>4.8164800000000003</v>
      </c>
      <c r="J3402" s="460">
        <v>18.35596</v>
      </c>
      <c r="K3402" s="460">
        <v>1886.0604800000001</v>
      </c>
      <c r="L3402" s="459" t="s">
        <v>541</v>
      </c>
      <c r="O3402">
        <v>4.1580000000000004</v>
      </c>
      <c r="P3402" t="s">
        <v>8897</v>
      </c>
    </row>
    <row r="3403" spans="1:16" ht="15" x14ac:dyDescent="0.25">
      <c r="A3403">
        <v>385008</v>
      </c>
      <c r="B3403" t="str">
        <f t="shared" si="106"/>
        <v>K-Action set 20x handle Rekord silver + 10x set of upper and lower trolleys</v>
      </c>
      <c r="C3403" s="185">
        <f t="shared" si="107"/>
        <v>0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>
        <v>0</v>
      </c>
      <c r="I3403" s="460">
        <v>0</v>
      </c>
      <c r="J3403" s="460">
        <v>0</v>
      </c>
      <c r="K3403" s="460">
        <v>0</v>
      </c>
      <c r="L3403" s="459" t="s">
        <v>540</v>
      </c>
      <c r="O3403">
        <v>0</v>
      </c>
      <c r="P3403" t="s">
        <v>9588</v>
      </c>
    </row>
    <row r="3404" spans="1:16" ht="15" x14ac:dyDescent="0.25">
      <c r="A3404">
        <v>387397</v>
      </c>
      <c r="B3404" t="str">
        <f t="shared" si="106"/>
        <v>K-Action set 20x handle Rekord silver + 10x set of upper and lower trolleys</v>
      </c>
      <c r="C3404" s="185">
        <f t="shared" si="107"/>
        <v>0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>
        <v>0</v>
      </c>
      <c r="I3404" s="460">
        <v>0</v>
      </c>
      <c r="J3404" s="460">
        <v>0</v>
      </c>
      <c r="K3404" s="460">
        <v>0</v>
      </c>
      <c r="L3404" s="459" t="s">
        <v>540</v>
      </c>
      <c r="O3404">
        <v>0</v>
      </c>
      <c r="P3404" t="s">
        <v>9588</v>
      </c>
    </row>
    <row r="3405" spans="1:16" ht="15" x14ac:dyDescent="0.25">
      <c r="A3405">
        <v>387402</v>
      </c>
      <c r="B3405" t="str">
        <f t="shared" si="106"/>
        <v>K-Action set 20x Era handle silver + 10x set of upper and lower trolleys</v>
      </c>
      <c r="C3405" s="185">
        <f t="shared" si="107"/>
        <v>0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>
        <v>0</v>
      </c>
      <c r="I3405" s="460">
        <v>0</v>
      </c>
      <c r="J3405" s="460">
        <v>0</v>
      </c>
      <c r="K3405" s="460">
        <v>0</v>
      </c>
      <c r="L3405" s="459" t="s">
        <v>540</v>
      </c>
      <c r="O3405">
        <v>0</v>
      </c>
      <c r="P3405" t="s">
        <v>9912</v>
      </c>
    </row>
    <row r="3406" spans="1:16" ht="15" x14ac:dyDescent="0.25">
      <c r="A3406">
        <v>387424</v>
      </c>
      <c r="B3406" t="str">
        <f t="shared" si="106"/>
        <v>SEVROLL 20385 Gemini lower guide holder</v>
      </c>
      <c r="C3406" s="185">
        <f t="shared" si="107"/>
        <v>0.19800000000000001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93.344880000000003</v>
      </c>
      <c r="L3406" s="459" t="s">
        <v>538</v>
      </c>
      <c r="O3406">
        <v>0.19800000000000001</v>
      </c>
      <c r="P3406" t="s">
        <v>9543</v>
      </c>
    </row>
    <row r="3407" spans="1:16" ht="15" x14ac:dyDescent="0.25">
      <c r="A3407">
        <v>388128</v>
      </c>
      <c r="B3407" t="str">
        <f t="shared" si="106"/>
        <v>SEVROLL 00884 Comfort bottom line 2.35m silver</v>
      </c>
      <c r="C3407" s="185">
        <f t="shared" si="107"/>
        <v>19.756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>
        <v>586.23586</v>
      </c>
      <c r="I3407" s="460">
        <v>21.078309999999998</v>
      </c>
      <c r="J3407" s="460">
        <v>79.029600000000002</v>
      </c>
      <c r="K3407" s="460">
        <v>8401.0360999999994</v>
      </c>
      <c r="L3407" s="459" t="s">
        <v>539</v>
      </c>
      <c r="O3407">
        <v>19.756</v>
      </c>
      <c r="P3407" t="s">
        <v>9915</v>
      </c>
    </row>
    <row r="3408" spans="1:16" ht="15" x14ac:dyDescent="0.25">
      <c r="A3408">
        <v>388130</v>
      </c>
      <c r="B3408" t="str">
        <f t="shared" si="106"/>
        <v>SEVROLL 00885 Comfort bottom line 3m silver</v>
      </c>
      <c r="C3408" s="185">
        <f t="shared" si="107"/>
        <v>25.212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10734.657450000001</v>
      </c>
      <c r="L3408" s="459" t="s">
        <v>539</v>
      </c>
      <c r="O3408">
        <v>25.212</v>
      </c>
      <c r="P3408" t="s">
        <v>9916</v>
      </c>
    </row>
    <row r="3409" spans="1:16" ht="15" x14ac:dyDescent="0.25">
      <c r="A3409">
        <v>388131</v>
      </c>
      <c r="B3409" t="str">
        <f t="shared" si="106"/>
        <v>SEVROLL 01494 Comfort lower guide 4.05m olive</v>
      </c>
      <c r="C3409" s="185">
        <f t="shared" si="107"/>
        <v>34.078000000000003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>
        <v>1011.79968</v>
      </c>
      <c r="I3409" s="460">
        <v>36.37959</v>
      </c>
      <c r="J3409" s="460">
        <v>147.62827999999999</v>
      </c>
      <c r="K3409" s="460">
        <v>14499.56611</v>
      </c>
      <c r="L3409" s="459" t="s">
        <v>539</v>
      </c>
      <c r="O3409">
        <v>34.078000000000003</v>
      </c>
      <c r="P3409" t="s">
        <v>9917</v>
      </c>
    </row>
    <row r="3410" spans="1:16" ht="15" x14ac:dyDescent="0.25">
      <c r="A3410">
        <v>388133</v>
      </c>
      <c r="B3410" t="str">
        <f t="shared" si="106"/>
        <v>SEVROLL 05332 sample door Era/Rekord split</v>
      </c>
      <c r="C3410" s="185">
        <f t="shared" si="107"/>
        <v>0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>
        <v>0</v>
      </c>
      <c r="I3410" s="460">
        <v>0</v>
      </c>
      <c r="J3410" s="460">
        <v>0</v>
      </c>
      <c r="K3410" s="460">
        <v>0</v>
      </c>
      <c r="L3410" s="459" t="s">
        <v>540</v>
      </c>
      <c r="O3410">
        <v>0</v>
      </c>
      <c r="P3410" t="s">
        <v>9918</v>
      </c>
    </row>
    <row r="3411" spans="1:16" ht="15" x14ac:dyDescent="0.25">
      <c r="A3411">
        <v>388134</v>
      </c>
      <c r="B3411" t="str">
        <f t="shared" si="106"/>
        <v>SEVROLL 05333 sample door Era/Rekord full</v>
      </c>
      <c r="C3411" s="185">
        <f t="shared" si="107"/>
        <v>0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>
        <v>0</v>
      </c>
      <c r="I3411" s="460">
        <v>0</v>
      </c>
      <c r="J3411" s="460">
        <v>0</v>
      </c>
      <c r="K3411" s="460">
        <v>0</v>
      </c>
      <c r="L3411" s="459" t="s">
        <v>540</v>
      </c>
      <c r="O3411">
        <v>0</v>
      </c>
      <c r="P3411" t="s">
        <v>9919</v>
      </c>
    </row>
    <row r="3412" spans="1:16" ht="15" x14ac:dyDescent="0.25">
      <c r="A3412">
        <v>388462</v>
      </c>
      <c r="B3412" t="str">
        <f t="shared" si="106"/>
        <v>SEVROLL 222883 sponge for removing small scratches on silver aluminum profiles</v>
      </c>
      <c r="C3412" s="185">
        <f t="shared" si="107"/>
        <v>8.7560000000000002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>
        <v>273.57673999999997</v>
      </c>
      <c r="I3412" s="460">
        <v>9.8365399999999994</v>
      </c>
      <c r="J3412" s="460">
        <v>33.825380000000003</v>
      </c>
      <c r="K3412" s="460">
        <v>3920.4835899999998</v>
      </c>
      <c r="L3412" s="459" t="s">
        <v>539</v>
      </c>
      <c r="O3412">
        <v>8.7560000000000002</v>
      </c>
      <c r="P3412" t="s">
        <v>9870</v>
      </c>
    </row>
    <row r="3413" spans="1:16" ht="15" x14ac:dyDescent="0.25">
      <c r="A3413">
        <v>391700</v>
      </c>
      <c r="B3413" t="str">
        <f t="shared" si="106"/>
        <v>SEVROLL 10224 Micra V fittings kit for 1 wing</v>
      </c>
      <c r="C3413" s="185">
        <f t="shared" si="107"/>
        <v>5.9619999999999997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2530.6823199999999</v>
      </c>
      <c r="L3413" s="459" t="s">
        <v>538</v>
      </c>
      <c r="O3413">
        <v>5.9619999999999997</v>
      </c>
      <c r="P3413" t="s">
        <v>9704</v>
      </c>
    </row>
    <row r="3414" spans="1:16" ht="15" x14ac:dyDescent="0.25">
      <c r="A3414">
        <v>393278</v>
      </c>
      <c r="B3414" t="str">
        <f t="shared" si="106"/>
        <v>SEVROLL 02975 Maxim upper guide rail 1.8m olive</v>
      </c>
      <c r="C3414" s="185">
        <f t="shared" si="107"/>
        <v>15.773999999999999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>
        <v>469.70317</v>
      </c>
      <c r="I3414" s="460">
        <v>17.77251</v>
      </c>
      <c r="J3414" s="460">
        <v>62.997520000000002</v>
      </c>
      <c r="K3414" s="460">
        <v>6982.69</v>
      </c>
      <c r="L3414" s="459" t="s">
        <v>540</v>
      </c>
      <c r="O3414">
        <v>15.773999999999999</v>
      </c>
      <c r="P3414" t="s">
        <v>9697</v>
      </c>
    </row>
    <row r="3415" spans="1:16" ht="15" x14ac:dyDescent="0.25">
      <c r="A3415">
        <v>393279</v>
      </c>
      <c r="B3415" t="e">
        <f t="shared" si="106"/>
        <v>#N/A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5" x14ac:dyDescent="0.25">
      <c r="A3416">
        <v>394231</v>
      </c>
      <c r="B3416" t="str">
        <f t="shared" si="106"/>
        <v>SEVROLL 04940 lower cover strip Simple/Blue 2m (for laminate 18mm) white gloss</v>
      </c>
      <c r="C3416" s="185">
        <f t="shared" si="107"/>
        <v>16.521999999999998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7047.3470500000003</v>
      </c>
      <c r="L3416" s="459" t="s">
        <v>538</v>
      </c>
      <c r="O3416">
        <v>16.521999999999998</v>
      </c>
      <c r="P3416" t="s">
        <v>10069</v>
      </c>
    </row>
    <row r="3417" spans="1:16" ht="15" x14ac:dyDescent="0.25">
      <c r="A3417">
        <v>394265</v>
      </c>
      <c r="B3417" t="str">
        <f t="shared" si="106"/>
        <v>SEVROLL 04941 lower cover strip Simple/Blue 3m (for laminate 18mm) white gloss</v>
      </c>
      <c r="C3417" s="185">
        <f t="shared" si="107"/>
        <v>24.398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10560.43881</v>
      </c>
      <c r="L3417" s="459" t="s">
        <v>539</v>
      </c>
      <c r="O3417">
        <v>24.398</v>
      </c>
      <c r="P3417" t="s">
        <v>10070</v>
      </c>
    </row>
    <row r="3418" spans="1:16" ht="15" x14ac:dyDescent="0.25">
      <c r="A3418">
        <v>394267</v>
      </c>
      <c r="B3418" t="str">
        <f t="shared" si="106"/>
        <v>SEVROLL 04942 upper guide rail Simple/Blue 2m (for laminate 18mm) white gloss</v>
      </c>
      <c r="C3418" s="185">
        <f t="shared" si="107"/>
        <v>8.5139999999999993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3597.7446500000001</v>
      </c>
      <c r="L3418" s="459" t="s">
        <v>538</v>
      </c>
      <c r="O3418">
        <v>8.5139999999999993</v>
      </c>
      <c r="P3418" t="s">
        <v>10071</v>
      </c>
    </row>
    <row r="3419" spans="1:16" ht="15" x14ac:dyDescent="0.25">
      <c r="A3419">
        <v>394270</v>
      </c>
      <c r="B3419" t="str">
        <f t="shared" si="106"/>
        <v>SEVROLL 04943 upper guide rail Simple/Blue 3m (for laminate 18mm) white gloss</v>
      </c>
      <c r="C3419" s="185">
        <f t="shared" si="107"/>
        <v>12.474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5396.6169900000004</v>
      </c>
      <c r="L3419" s="459" t="s">
        <v>538</v>
      </c>
      <c r="O3419">
        <v>12.474</v>
      </c>
      <c r="P3419" t="s">
        <v>10072</v>
      </c>
    </row>
    <row r="3420" spans="1:16" ht="15" x14ac:dyDescent="0.25">
      <c r="A3420">
        <v>394273</v>
      </c>
      <c r="B3420" t="str">
        <f t="shared" si="106"/>
        <v>SEVROLL 04929 connecting strip Simple/Blue H21 3m (for mat 18mm) white gloss</v>
      </c>
      <c r="C3420" s="185">
        <f t="shared" si="107"/>
        <v>13.882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6042.0946599999997</v>
      </c>
      <c r="L3420" s="459" t="s">
        <v>538</v>
      </c>
      <c r="O3420">
        <v>13.882</v>
      </c>
      <c r="P3420" t="s">
        <v>10073</v>
      </c>
    </row>
    <row r="3421" spans="1:16" ht="15" x14ac:dyDescent="0.25">
      <c r="A3421">
        <v>394281</v>
      </c>
      <c r="B3421" t="str">
        <f t="shared" si="106"/>
        <v>SEVROLL 04932 connecting strip Simple/Blue H28 3m (for 18mm) white gloss</v>
      </c>
      <c r="C3421" s="185">
        <f t="shared" si="107"/>
        <v>24.178000000000001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10465.20435</v>
      </c>
      <c r="L3421" s="459" t="s">
        <v>538</v>
      </c>
      <c r="O3421">
        <v>24.178000000000001</v>
      </c>
      <c r="P3421" t="s">
        <v>10074</v>
      </c>
    </row>
    <row r="3422" spans="1:16" ht="15" x14ac:dyDescent="0.25">
      <c r="A3422">
        <v>394283</v>
      </c>
      <c r="B3422" t="str">
        <f t="shared" si="106"/>
        <v>SEVROLL 04934 Blue-V lower line 2m white gloss</v>
      </c>
      <c r="C3422" s="185">
        <f t="shared" si="107"/>
        <v>11.263999999999999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4264.3854499999998</v>
      </c>
      <c r="L3422" s="459" t="s">
        <v>538</v>
      </c>
      <c r="O3422">
        <v>11.263999999999999</v>
      </c>
      <c r="P3422" t="s">
        <v>10075</v>
      </c>
    </row>
    <row r="3423" spans="1:16" ht="15" x14ac:dyDescent="0.25">
      <c r="A3423">
        <v>394284</v>
      </c>
      <c r="B3423" t="str">
        <f t="shared" si="106"/>
        <v>SEVROLL 04935 Blue-V lower line 3m white gloss</v>
      </c>
      <c r="C3423" s="185">
        <f t="shared" si="107"/>
        <v>16.478000000000002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6401.8693899999998</v>
      </c>
      <c r="L3423" s="459" t="s">
        <v>539</v>
      </c>
      <c r="O3423">
        <v>16.478000000000002</v>
      </c>
      <c r="P3423" t="s">
        <v>10076</v>
      </c>
    </row>
    <row r="3424" spans="1:16" ht="15" x14ac:dyDescent="0.25">
      <c r="A3424">
        <v>394285</v>
      </c>
      <c r="B3424" t="str">
        <f t="shared" si="106"/>
        <v>SEVROLL 04936 Blue-V lower line 6m white gloss</v>
      </c>
      <c r="C3424" s="185">
        <f t="shared" si="107"/>
        <v>33.198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134.91838000000001</v>
      </c>
      <c r="K3424" s="460">
        <v>12793.156789999999</v>
      </c>
      <c r="L3424" s="459" t="s">
        <v>539</v>
      </c>
      <c r="O3424">
        <v>33.198</v>
      </c>
      <c r="P3424" t="s">
        <v>10077</v>
      </c>
    </row>
    <row r="3425" spans="1:16" ht="15" x14ac:dyDescent="0.25">
      <c r="A3425">
        <v>394287</v>
      </c>
      <c r="B3425" t="str">
        <f t="shared" si="106"/>
        <v>SEVROLL 04937 Blue upper line 2m white gloss</v>
      </c>
      <c r="C3425" s="185">
        <f t="shared" si="107"/>
        <v>19.602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7978.5276999999996</v>
      </c>
      <c r="L3425" s="459" t="s">
        <v>538</v>
      </c>
      <c r="O3425">
        <v>19.602</v>
      </c>
      <c r="P3425" t="s">
        <v>10078</v>
      </c>
    </row>
    <row r="3426" spans="1:16" ht="15" x14ac:dyDescent="0.25">
      <c r="A3426">
        <v>394289</v>
      </c>
      <c r="B3426" t="str">
        <f t="shared" si="106"/>
        <v>SEVROLL 04938 Blue upper line 3m white gloss</v>
      </c>
      <c r="C3426" s="185">
        <f t="shared" si="107"/>
        <v>29.062000000000001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11967.79175</v>
      </c>
      <c r="L3426" s="459" t="s">
        <v>538</v>
      </c>
      <c r="O3426">
        <v>29.062000000000001</v>
      </c>
      <c r="P3426" t="s">
        <v>10079</v>
      </c>
    </row>
    <row r="3427" spans="1:16" ht="15" x14ac:dyDescent="0.25">
      <c r="A3427">
        <v>394290</v>
      </c>
      <c r="B3427" t="str">
        <f t="shared" si="106"/>
        <v>SEVROLL 04939 Blue upper line 6m white gloss</v>
      </c>
      <c r="C3427" s="185">
        <f t="shared" si="107"/>
        <v>58.3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199.01089999999999</v>
      </c>
      <c r="K3427" s="460">
        <v>23935.583500000001</v>
      </c>
      <c r="L3427" s="459" t="s">
        <v>539</v>
      </c>
      <c r="O3427">
        <v>58.3</v>
      </c>
      <c r="P3427" t="s">
        <v>10080</v>
      </c>
    </row>
    <row r="3428" spans="1:16" ht="15" x14ac:dyDescent="0.25">
      <c r="A3428">
        <v>394690</v>
      </c>
      <c r="B3428" t="str">
        <f t="shared" si="106"/>
        <v>SEVROLL 04921 Lynx handle profile, 2.7m silver</v>
      </c>
      <c r="C3428" s="185">
        <f t="shared" si="107"/>
        <v>21.648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8981.8486499999999</v>
      </c>
      <c r="L3428" s="459" t="s">
        <v>538</v>
      </c>
      <c r="O3428">
        <v>21.648</v>
      </c>
      <c r="P3428" t="s">
        <v>10081</v>
      </c>
    </row>
    <row r="3429" spans="1:16" ht="15" x14ac:dyDescent="0.25">
      <c r="A3429">
        <v>394691</v>
      </c>
      <c r="B3429" t="str">
        <f t="shared" si="106"/>
        <v>SEVROLL 04920 Lynx handle profile,  2.7m olive</v>
      </c>
      <c r="C3429" s="185">
        <f t="shared" si="107"/>
        <v>23.826000000000001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>
        <v>783.81904999999995</v>
      </c>
      <c r="I3429" s="460">
        <v>28.182480000000002</v>
      </c>
      <c r="J3429" s="460">
        <v>96.912390000000002</v>
      </c>
      <c r="K3429" s="460">
        <v>11232.49632</v>
      </c>
      <c r="L3429" s="459" t="s">
        <v>538</v>
      </c>
      <c r="O3429">
        <v>23.826000000000001</v>
      </c>
      <c r="P3429" t="s">
        <v>10082</v>
      </c>
    </row>
    <row r="3430" spans="1:16" ht="15" x14ac:dyDescent="0.25">
      <c r="A3430">
        <v>394791</v>
      </c>
      <c r="B3430" t="str">
        <f t="shared" si="106"/>
        <v>SEVROLL 05153 Alfa II mounting bar 16/18mm 2.7m white matt</v>
      </c>
      <c r="C3430" s="185">
        <f t="shared" si="107"/>
        <v>17.666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6554.8824199999999</v>
      </c>
      <c r="L3430" s="459" t="s">
        <v>538</v>
      </c>
      <c r="O3430">
        <v>17.666</v>
      </c>
      <c r="P3430" t="s">
        <v>10083</v>
      </c>
    </row>
    <row r="3431" spans="1:16" ht="15" x14ac:dyDescent="0.25">
      <c r="A3431">
        <v>394792</v>
      </c>
      <c r="B3431" t="str">
        <f t="shared" si="106"/>
        <v>SEVROLL 05081 Elegant II lower guide 1.7m white mat</v>
      </c>
      <c r="C3431" s="185">
        <f t="shared" si="107"/>
        <v>10.714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4324.9779799999997</v>
      </c>
      <c r="L3431" s="459" t="s">
        <v>538</v>
      </c>
      <c r="O3431">
        <v>10.714</v>
      </c>
      <c r="P3431" t="s">
        <v>10084</v>
      </c>
    </row>
    <row r="3432" spans="1:16" ht="15" x14ac:dyDescent="0.25">
      <c r="A3432">
        <v>394795</v>
      </c>
      <c r="B3432" t="str">
        <f t="shared" si="106"/>
        <v>SEVROLL 05160 Elegant II lower guide 2.35m white mat</v>
      </c>
      <c r="C3432" s="185">
        <f t="shared" si="107"/>
        <v>14.85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5942.9550600000002</v>
      </c>
      <c r="L3432" s="459" t="s">
        <v>538</v>
      </c>
      <c r="O3432">
        <v>14.85</v>
      </c>
      <c r="P3432" t="s">
        <v>10085</v>
      </c>
    </row>
    <row r="3433" spans="1:16" ht="15" x14ac:dyDescent="0.25">
      <c r="A3433">
        <v>394796</v>
      </c>
      <c r="B3433" t="str">
        <f t="shared" si="106"/>
        <v>SEVROLL 05161 Elegant II lower guide 4.05m white mat</v>
      </c>
      <c r="C3433" s="185">
        <f t="shared" si="107"/>
        <v>25.564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10226.44657</v>
      </c>
      <c r="L3433" s="459" t="s">
        <v>538</v>
      </c>
      <c r="O3433">
        <v>25.564</v>
      </c>
      <c r="P3433" t="s">
        <v>10086</v>
      </c>
    </row>
    <row r="3434" spans="1:16" ht="15" x14ac:dyDescent="0.25">
      <c r="A3434">
        <v>394800</v>
      </c>
      <c r="B3434" t="str">
        <f t="shared" si="106"/>
        <v>SEVROLL 05162 Elegant II lower line 6m white mat</v>
      </c>
      <c r="C3434" s="185">
        <f t="shared" si="107"/>
        <v>37.752000000000002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143.60579999999999</v>
      </c>
      <c r="K3434" s="460">
        <v>15111.493469999999</v>
      </c>
      <c r="L3434" s="459" t="s">
        <v>539</v>
      </c>
      <c r="O3434">
        <v>37.752000000000002</v>
      </c>
      <c r="P3434" t="s">
        <v>10087</v>
      </c>
    </row>
    <row r="3435" spans="1:16" ht="15" x14ac:dyDescent="0.25">
      <c r="A3435">
        <v>394802</v>
      </c>
      <c r="B3435" t="str">
        <f t="shared" si="106"/>
        <v>SEVROLL 05082 Gemini overhead line 1.7m white mat</v>
      </c>
      <c r="C3435" s="185">
        <f t="shared" si="107"/>
        <v>19.492000000000001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7332.7563300000002</v>
      </c>
      <c r="L3435" s="459" t="s">
        <v>538</v>
      </c>
      <c r="O3435">
        <v>19.492000000000001</v>
      </c>
      <c r="P3435" t="s">
        <v>9640</v>
      </c>
    </row>
    <row r="3436" spans="1:16" ht="15" x14ac:dyDescent="0.25">
      <c r="A3436">
        <v>394813</v>
      </c>
      <c r="B3436" t="str">
        <f t="shared" si="106"/>
        <v>SEVROLL 05172 Gemini overhead line 2.35m white mat</v>
      </c>
      <c r="C3436" s="185">
        <f t="shared" si="107"/>
        <v>26.928000000000001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10143.473319999999</v>
      </c>
      <c r="L3436" s="459" t="s">
        <v>538</v>
      </c>
      <c r="O3436">
        <v>26.928000000000001</v>
      </c>
      <c r="P3436" t="s">
        <v>9641</v>
      </c>
    </row>
    <row r="3437" spans="1:16" ht="15" x14ac:dyDescent="0.25">
      <c r="A3437">
        <v>394815</v>
      </c>
      <c r="B3437" t="str">
        <f t="shared" si="106"/>
        <v>SEVROLL 05173 Gemini overhead line 4.05m white mat</v>
      </c>
      <c r="C3437" s="185">
        <f t="shared" si="107"/>
        <v>46.353999999999999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17476.229630000002</v>
      </c>
      <c r="L3437" s="459" t="s">
        <v>538</v>
      </c>
      <c r="O3437">
        <v>46.353999999999999</v>
      </c>
      <c r="P3437" t="s">
        <v>9642</v>
      </c>
    </row>
    <row r="3438" spans="1:16" ht="15" x14ac:dyDescent="0.25">
      <c r="A3438">
        <v>394824</v>
      </c>
      <c r="B3438" t="str">
        <f t="shared" si="106"/>
        <v>SEVROLL 05174 Gemini overhead line 6m white mat</v>
      </c>
      <c r="C3438" s="185">
        <f t="shared" si="107"/>
        <v>68.706000000000003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263.56799999999998</v>
      </c>
      <c r="K3438" s="460">
        <v>25887.637350000001</v>
      </c>
      <c r="L3438" s="459" t="s">
        <v>539</v>
      </c>
      <c r="O3438">
        <v>68.706000000000003</v>
      </c>
      <c r="P3438" t="s">
        <v>9643</v>
      </c>
    </row>
    <row r="3439" spans="1:16" ht="15" x14ac:dyDescent="0.25">
      <c r="A3439">
        <v>394825</v>
      </c>
      <c r="B3439" t="str">
        <f t="shared" si="106"/>
        <v>SEVROLL 05136 angle Mini 17x11mm 1.7m white mat</v>
      </c>
      <c r="C3439" s="185">
        <f t="shared" si="107"/>
        <v>3.2559999999999998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1265.3411599999999</v>
      </c>
      <c r="L3439" s="459" t="s">
        <v>538</v>
      </c>
      <c r="O3439">
        <v>3.2559999999999998</v>
      </c>
      <c r="P3439" t="s">
        <v>9644</v>
      </c>
    </row>
    <row r="3440" spans="1:16" ht="15" x14ac:dyDescent="0.25">
      <c r="A3440">
        <v>394826</v>
      </c>
      <c r="B3440" t="str">
        <f t="shared" si="106"/>
        <v>SEVROLL 05137 angle Mini 17x11mm 2.35m white mat</v>
      </c>
      <c r="C3440" s="185">
        <f t="shared" si="107"/>
        <v>4.5540000000000003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1752.8088</v>
      </c>
      <c r="L3440" s="459" t="s">
        <v>538</v>
      </c>
      <c r="O3440">
        <v>4.5540000000000003</v>
      </c>
      <c r="P3440" t="s">
        <v>9645</v>
      </c>
    </row>
    <row r="3441" spans="1:16" ht="15" x14ac:dyDescent="0.25">
      <c r="A3441">
        <v>394831</v>
      </c>
      <c r="B3441" t="str">
        <f t="shared" si="106"/>
        <v>SEVROLL 05166 mask Elegant II 6m white mat</v>
      </c>
      <c r="C3441" s="185">
        <f t="shared" si="107"/>
        <v>11.528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43.084800000000001</v>
      </c>
      <c r="K3441" s="460">
        <v>4687.9854999999998</v>
      </c>
      <c r="L3441" s="459" t="s">
        <v>539</v>
      </c>
      <c r="O3441">
        <v>11.528</v>
      </c>
      <c r="P3441" t="s">
        <v>9646</v>
      </c>
    </row>
    <row r="3442" spans="1:16" ht="15" x14ac:dyDescent="0.25">
      <c r="A3442">
        <v>394848</v>
      </c>
      <c r="B3442" t="str">
        <f t="shared" si="106"/>
        <v>SEVROLL 05163 mask Elegant II 1.7m white mat</v>
      </c>
      <c r="C3442" s="185">
        <f t="shared" si="107"/>
        <v>3.278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1327.57123</v>
      </c>
      <c r="L3442" s="459" t="s">
        <v>538</v>
      </c>
      <c r="O3442">
        <v>3.278</v>
      </c>
      <c r="P3442" t="s">
        <v>9647</v>
      </c>
    </row>
    <row r="3443" spans="1:16" ht="15" x14ac:dyDescent="0.25">
      <c r="A3443">
        <v>395025</v>
      </c>
      <c r="B3443" t="e">
        <f t="shared" si="106"/>
        <v>#N/A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5" x14ac:dyDescent="0.25">
      <c r="A3444">
        <v>395027</v>
      </c>
      <c r="B3444" t="str">
        <f t="shared" si="106"/>
        <v>SEVROLL 05201 Capitol bottom line 2m silver</v>
      </c>
      <c r="C3444" s="185">
        <f t="shared" si="107"/>
        <v>26.928000000000001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>
        <v>799.74153000000001</v>
      </c>
      <c r="I3444" s="460">
        <v>28.75497</v>
      </c>
      <c r="J3444" s="460">
        <v>120.1152</v>
      </c>
      <c r="K3444" s="460">
        <v>11460.672920000001</v>
      </c>
      <c r="L3444" s="459" t="s">
        <v>539</v>
      </c>
      <c r="O3444">
        <v>26.928000000000001</v>
      </c>
      <c r="P3444" t="s">
        <v>9648</v>
      </c>
    </row>
    <row r="3445" spans="1:16" ht="15" x14ac:dyDescent="0.25">
      <c r="A3445">
        <v>395029</v>
      </c>
      <c r="B3445" t="str">
        <f t="shared" si="106"/>
        <v>SEVROLL 05198 Capitol overhead line 2m silver</v>
      </c>
      <c r="C3445" s="185">
        <f t="shared" si="107"/>
        <v>22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>
        <v>653.54441999999995</v>
      </c>
      <c r="I3445" s="460">
        <v>23.49841</v>
      </c>
      <c r="J3445" s="460">
        <v>98.032200000000003</v>
      </c>
      <c r="K3445" s="460">
        <v>9365.5994100000007</v>
      </c>
      <c r="L3445" s="459" t="s">
        <v>539</v>
      </c>
      <c r="O3445">
        <v>22</v>
      </c>
      <c r="P3445" t="s">
        <v>9649</v>
      </c>
    </row>
    <row r="3446" spans="1:16" ht="15" x14ac:dyDescent="0.25">
      <c r="A3446">
        <v>395030</v>
      </c>
      <c r="B3446" t="str">
        <f t="shared" si="106"/>
        <v>SEVROLL 05204 Capitol fittings set for two doors</v>
      </c>
      <c r="C3446" s="185">
        <f t="shared" si="107"/>
        <v>119.79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>
        <v>3743.9482899999998</v>
      </c>
      <c r="I3446" s="460">
        <v>134.61491000000001</v>
      </c>
      <c r="J3446" s="460">
        <v>558.78660000000002</v>
      </c>
      <c r="K3446" s="460">
        <v>53652.542829999999</v>
      </c>
      <c r="L3446" s="459" t="s">
        <v>539</v>
      </c>
      <c r="O3446">
        <v>119.79</v>
      </c>
      <c r="P3446" t="s">
        <v>9650</v>
      </c>
    </row>
    <row r="3447" spans="1:16" ht="15" x14ac:dyDescent="0.25">
      <c r="A3447">
        <v>395031</v>
      </c>
      <c r="B3447" t="str">
        <f t="shared" si="106"/>
        <v>SEVROLL 05205 Capitol fittings set for interior doors</v>
      </c>
      <c r="C3447" s="185">
        <f t="shared" si="107"/>
        <v>52.271999999999998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>
        <v>1633.4992</v>
      </c>
      <c r="I3447" s="460">
        <v>58.73301</v>
      </c>
      <c r="J3447" s="460">
        <v>284.68200000000002</v>
      </c>
      <c r="K3447" s="460">
        <v>23408.81308</v>
      </c>
      <c r="L3447" s="459" t="s">
        <v>539</v>
      </c>
      <c r="O3447">
        <v>52.271999999999998</v>
      </c>
      <c r="P3447" t="s">
        <v>9651</v>
      </c>
    </row>
    <row r="3448" spans="1:16" ht="15" x14ac:dyDescent="0.25">
      <c r="A3448">
        <v>395039</v>
      </c>
      <c r="B3448" t="str">
        <f t="shared" si="106"/>
        <v>SEVROLL 05164 mask Elegant II 2.35m white mat</v>
      </c>
      <c r="C3448" s="185">
        <f t="shared" si="107"/>
        <v>4.532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1835.78208</v>
      </c>
      <c r="L3448" s="459" t="s">
        <v>538</v>
      </c>
      <c r="O3448">
        <v>4.532</v>
      </c>
      <c r="P3448" t="s">
        <v>9652</v>
      </c>
    </row>
    <row r="3449" spans="1:16" ht="15" x14ac:dyDescent="0.25">
      <c r="A3449">
        <v>395041</v>
      </c>
      <c r="B3449" t="str">
        <f t="shared" si="106"/>
        <v>SEVROLL 04438 mask Elegant II 3m white mat</v>
      </c>
      <c r="C3449" s="185">
        <f t="shared" si="107"/>
        <v>5.7640000000000002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2343.9929499999998</v>
      </c>
      <c r="L3449" s="459" t="s">
        <v>538</v>
      </c>
      <c r="O3449">
        <v>5.7640000000000002</v>
      </c>
      <c r="P3449" t="s">
        <v>9653</v>
      </c>
    </row>
    <row r="3450" spans="1:16" ht="15" x14ac:dyDescent="0.25">
      <c r="A3450">
        <v>395042</v>
      </c>
      <c r="B3450" t="str">
        <f t="shared" si="106"/>
        <v>SEVROLL 05165 mask Elegant II 4.05m white mat</v>
      </c>
      <c r="C3450" s="185">
        <f t="shared" si="107"/>
        <v>7.7880000000000003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3163.3533000000002</v>
      </c>
      <c r="L3450" s="459" t="s">
        <v>538</v>
      </c>
      <c r="O3450">
        <v>7.7880000000000003</v>
      </c>
      <c r="P3450" t="s">
        <v>9654</v>
      </c>
    </row>
    <row r="3451" spans="1:16" ht="15" x14ac:dyDescent="0.25">
      <c r="A3451">
        <v>395495</v>
      </c>
      <c r="B3451" t="str">
        <f t="shared" si="106"/>
        <v>SEVROLL 05152 Alfa II mounting bar 16/18mm 2.7m gloss black</v>
      </c>
      <c r="C3451" s="185">
        <f t="shared" si="107"/>
        <v>17.666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6554.8824199999999</v>
      </c>
      <c r="L3451" s="459" t="s">
        <v>538</v>
      </c>
      <c r="O3451">
        <v>17.666</v>
      </c>
      <c r="P3451" t="s">
        <v>9655</v>
      </c>
    </row>
    <row r="3452" spans="1:16" ht="15" x14ac:dyDescent="0.25">
      <c r="A3452">
        <v>395506</v>
      </c>
      <c r="B3452" t="str">
        <f t="shared" si="106"/>
        <v>SEVROLL 05154 Fox II handle profile, 2.7m black polished</v>
      </c>
      <c r="C3452" s="185">
        <f t="shared" si="107"/>
        <v>20.283999999999999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8608.4691000000003</v>
      </c>
      <c r="L3452" s="459" t="s">
        <v>538</v>
      </c>
      <c r="O3452">
        <v>20.283999999999999</v>
      </c>
      <c r="P3452" t="s">
        <v>9656</v>
      </c>
    </row>
    <row r="3453" spans="1:16" ht="15" x14ac:dyDescent="0.25">
      <c r="A3453">
        <v>395508</v>
      </c>
      <c r="B3453" t="str">
        <f t="shared" si="106"/>
        <v>SEVROLL 05182 connecting rail H10 3m black gloss</v>
      </c>
      <c r="C3453" s="185">
        <f t="shared" si="107"/>
        <v>18.062000000000001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6305.9629800000002</v>
      </c>
      <c r="L3453" s="459" t="s">
        <v>538</v>
      </c>
      <c r="O3453">
        <v>18.062000000000001</v>
      </c>
      <c r="P3453" t="s">
        <v>9657</v>
      </c>
    </row>
    <row r="3454" spans="1:16" ht="15" x14ac:dyDescent="0.25">
      <c r="A3454">
        <v>398096</v>
      </c>
      <c r="B3454" t="str">
        <f t="shared" si="106"/>
        <v>SEVROLL 05176 Gemini overhead line 2.35m gloss black</v>
      </c>
      <c r="C3454" s="185">
        <f t="shared" si="107"/>
        <v>26.928000000000001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10143.473319999999</v>
      </c>
      <c r="L3454" s="459" t="s">
        <v>538</v>
      </c>
      <c r="O3454">
        <v>26.928000000000001</v>
      </c>
      <c r="P3454" t="s">
        <v>9940</v>
      </c>
    </row>
    <row r="3455" spans="1:16" ht="15" x14ac:dyDescent="0.25">
      <c r="A3455">
        <v>398188</v>
      </c>
      <c r="B3455" t="str">
        <f t="shared" si="106"/>
        <v>SEVROLL 05156 Elegant II bottom line 2.35m gloss black</v>
      </c>
      <c r="C3455" s="185">
        <f t="shared" si="107"/>
        <v>14.85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5942.9550600000002</v>
      </c>
      <c r="L3455" s="459" t="s">
        <v>538</v>
      </c>
      <c r="O3455">
        <v>14.85</v>
      </c>
      <c r="P3455" t="s">
        <v>9941</v>
      </c>
    </row>
    <row r="3456" spans="1:16" ht="15" x14ac:dyDescent="0.25">
      <c r="A3456">
        <v>398553</v>
      </c>
      <c r="B3456" t="str">
        <f t="shared" si="106"/>
        <v>SEVROLL 05168 mask Elegant II 2.35m black gloss</v>
      </c>
      <c r="C3456" s="185">
        <f t="shared" si="107"/>
        <v>4.532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1835.78208</v>
      </c>
      <c r="L3456" s="459" t="s">
        <v>538</v>
      </c>
      <c r="O3456">
        <v>4.532</v>
      </c>
      <c r="P3456" t="s">
        <v>9942</v>
      </c>
    </row>
    <row r="3457" spans="1:16" ht="15" x14ac:dyDescent="0.25">
      <c r="A3457">
        <v>399106</v>
      </c>
      <c r="B3457" t="str">
        <f t="shared" si="106"/>
        <v>SEVROLL 10193-SV Optima II fittings set for interior doors</v>
      </c>
      <c r="C3457" s="185">
        <f t="shared" si="107"/>
        <v>12.474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>
        <v>370.55896000000001</v>
      </c>
      <c r="I3457" s="460">
        <v>13.32357</v>
      </c>
      <c r="J3457" s="460">
        <v>46.430399999999999</v>
      </c>
      <c r="K3457" s="460">
        <v>5310.2844699999996</v>
      </c>
      <c r="L3457" s="459" t="s">
        <v>539</v>
      </c>
      <c r="O3457">
        <v>12.474</v>
      </c>
      <c r="P3457" t="s">
        <v>9945</v>
      </c>
    </row>
    <row r="3458" spans="1:16" ht="15" x14ac:dyDescent="0.25">
      <c r="A3458">
        <v>399178</v>
      </c>
      <c r="B3458" t="str">
        <f t="shared" si="106"/>
        <v>SEVROLL 10212 trolley for interior doors Simple 18 Inter/Galaxy 35/50kg</v>
      </c>
      <c r="C3458" s="185">
        <f t="shared" si="107"/>
        <v>7.6779999999999999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3345.8016699999998</v>
      </c>
      <c r="L3458" s="459" t="s">
        <v>538</v>
      </c>
      <c r="O3458">
        <v>7.6779999999999999</v>
      </c>
      <c r="P3458" t="s">
        <v>9946</v>
      </c>
    </row>
    <row r="3459" spans="1:16" ht="15" x14ac:dyDescent="0.25">
      <c r="A3459">
        <v>399179</v>
      </c>
      <c r="B3459" t="str">
        <f t="shared" si="106"/>
        <v>SEVROLL 04999 shock absorber for interior door Simple 18 Galaxy 50kg</v>
      </c>
      <c r="C3459" s="185">
        <f t="shared" si="107"/>
        <v>22.594000000000001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9835.8510999999999</v>
      </c>
      <c r="L3459" s="459" t="s">
        <v>538</v>
      </c>
      <c r="O3459">
        <v>22.594000000000001</v>
      </c>
      <c r="P3459" t="s">
        <v>9947</v>
      </c>
    </row>
    <row r="3460" spans="1:16" ht="15" x14ac:dyDescent="0.25">
      <c r="A3460">
        <v>399180</v>
      </c>
      <c r="B3460" t="str">
        <f t="shared" ref="B3460:B3523" si="108">IF($A$2=1,D3460,IF($A$2=2,F3460,IF($A$2=3,G3460,IF($A$2=4,E3460,IF($A$2&gt;4,P3460,"zadat jazyk")))))</f>
        <v>K-SEVROLL fitting set for interior doors Simple 18 Inter/Galaxy 50kg 2x brake</v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458.09602000000001</v>
      </c>
      <c r="I3460" s="460">
        <v>17.279</v>
      </c>
      <c r="J3460" s="460">
        <v>58.951140000000002</v>
      </c>
      <c r="K3460" s="460">
        <v>6691.6033399999997</v>
      </c>
      <c r="L3460" s="459" t="s">
        <v>538</v>
      </c>
      <c r="O3460">
        <v>0</v>
      </c>
      <c r="P3460" t="s">
        <v>9948</v>
      </c>
    </row>
    <row r="3461" spans="1:16" ht="15" x14ac:dyDescent="0.25">
      <c r="A3461">
        <v>399695</v>
      </c>
      <c r="B3461" t="e">
        <f t="shared" si="108"/>
        <v>#N/A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5" x14ac:dyDescent="0.25">
      <c r="A3462">
        <v>399696</v>
      </c>
      <c r="B3462" t="e">
        <f t="shared" si="108"/>
        <v>#N/A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5" x14ac:dyDescent="0.25">
      <c r="A3463">
        <v>399705</v>
      </c>
      <c r="B3463" t="e">
        <f t="shared" si="108"/>
        <v>#N/A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5" x14ac:dyDescent="0.25">
      <c r="A3464">
        <v>403727</v>
      </c>
      <c r="B3464" t="str">
        <f t="shared" si="108"/>
        <v>SEVROLL 03199 Top upper guide simple 2.35m silver</v>
      </c>
      <c r="C3464" s="185">
        <f t="shared" si="109"/>
        <v>24.486000000000001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10413.13596</v>
      </c>
      <c r="L3464" s="459" t="s">
        <v>539</v>
      </c>
      <c r="O3464">
        <v>24.486000000000001</v>
      </c>
      <c r="P3464" t="s">
        <v>9999</v>
      </c>
    </row>
    <row r="3465" spans="1:16" ht="15" x14ac:dyDescent="0.25">
      <c r="A3465">
        <v>404307</v>
      </c>
      <c r="B3465" t="str">
        <f t="shared" si="108"/>
        <v>K-SEVROLL fitting set for interior doors Simple 18 Galaxy 50kg brake+absorber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902.39398000000006</v>
      </c>
      <c r="I3465" s="460">
        <v>34.037559999999999</v>
      </c>
      <c r="J3465" s="460">
        <v>116.12663000000001</v>
      </c>
      <c r="K3465" s="460">
        <v>13181.652770000001</v>
      </c>
      <c r="L3465" s="459" t="s">
        <v>538</v>
      </c>
      <c r="O3465">
        <v>0</v>
      </c>
      <c r="P3465" t="s">
        <v>10003</v>
      </c>
    </row>
    <row r="3466" spans="1:16" ht="15" x14ac:dyDescent="0.25">
      <c r="A3466">
        <v>404308</v>
      </c>
      <c r="B3466" t="str">
        <f t="shared" si="108"/>
        <v>K-SEVROLL fittings set for interior doors Simple 18 Galaxy 50kg 2x damper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1346.6919399999999</v>
      </c>
      <c r="I3466" s="460">
        <v>50.796120000000002</v>
      </c>
      <c r="J3466" s="460">
        <v>173.30212</v>
      </c>
      <c r="K3466" s="460">
        <v>19671.7022</v>
      </c>
      <c r="L3466" s="459" t="s">
        <v>538</v>
      </c>
      <c r="O3466">
        <v>0</v>
      </c>
      <c r="P3466" t="s">
        <v>10004</v>
      </c>
    </row>
    <row r="3467" spans="1:16" ht="15" x14ac:dyDescent="0.25">
      <c r="A3467">
        <v>405364</v>
      </c>
      <c r="B3467" t="str">
        <f t="shared" si="108"/>
        <v>SEVROLL 05292 "U" profile for laminate 18mm 3m black gloss</v>
      </c>
      <c r="C3467" s="185">
        <f t="shared" si="109"/>
        <v>6.5339999999999998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2468.4526700000001</v>
      </c>
      <c r="L3467" s="459" t="s">
        <v>539</v>
      </c>
      <c r="O3467">
        <v>6.5339999999999998</v>
      </c>
      <c r="P3467" t="s">
        <v>9970</v>
      </c>
    </row>
    <row r="3468" spans="1:16" ht="15" x14ac:dyDescent="0.25">
      <c r="A3468">
        <v>405365</v>
      </c>
      <c r="B3468" t="str">
        <f t="shared" si="108"/>
        <v>SEVROLL 05138 angle Mini 17x11mm 1.7m black gloss</v>
      </c>
      <c r="C3468" s="185">
        <f t="shared" si="109"/>
        <v>3.2559999999999998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1265.3411599999999</v>
      </c>
      <c r="L3468" s="459" t="s">
        <v>538</v>
      </c>
      <c r="O3468">
        <v>3.2559999999999998</v>
      </c>
      <c r="P3468" t="s">
        <v>9971</v>
      </c>
    </row>
    <row r="3469" spans="1:16" ht="15" x14ac:dyDescent="0.25">
      <c r="A3469">
        <v>405366</v>
      </c>
      <c r="B3469" t="str">
        <f t="shared" si="108"/>
        <v>SEVROLL 05139 angle Mini 17x11mm 2.35m gloss black</v>
      </c>
      <c r="C3469" s="185">
        <f t="shared" si="109"/>
        <v>4.5540000000000003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1752.8088</v>
      </c>
      <c r="L3469" s="459" t="s">
        <v>538</v>
      </c>
      <c r="O3469">
        <v>4.5540000000000003</v>
      </c>
      <c r="P3469" t="s">
        <v>9972</v>
      </c>
    </row>
    <row r="3470" spans="1:16" ht="15" x14ac:dyDescent="0.25">
      <c r="A3470">
        <v>405367</v>
      </c>
      <c r="B3470" t="str">
        <f t="shared" si="108"/>
        <v>SEVROLL 05140 angle Mini 17x11mm 3m black gloss</v>
      </c>
      <c r="C3470" s="185">
        <f t="shared" si="109"/>
        <v>5.7640000000000002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2240.27646</v>
      </c>
      <c r="L3470" s="459" t="s">
        <v>538</v>
      </c>
      <c r="O3470">
        <v>5.7640000000000002</v>
      </c>
      <c r="P3470" t="s">
        <v>9973</v>
      </c>
    </row>
    <row r="3471" spans="1:16" ht="15" x14ac:dyDescent="0.25">
      <c r="A3471">
        <v>405369</v>
      </c>
      <c r="B3471" t="str">
        <f t="shared" si="108"/>
        <v>SEVROLL 05144 Gemini 10 bottom cover bar 1.7m 10mm black gloss</v>
      </c>
      <c r="C3471" s="185">
        <f t="shared" si="109"/>
        <v>18.282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7592.0473700000002</v>
      </c>
      <c r="L3471" s="459" t="s">
        <v>538</v>
      </c>
      <c r="O3471">
        <v>18.282</v>
      </c>
      <c r="P3471" t="s">
        <v>9974</v>
      </c>
    </row>
    <row r="3472" spans="1:16" ht="15" x14ac:dyDescent="0.25">
      <c r="A3472">
        <v>405375</v>
      </c>
      <c r="B3472" t="str">
        <f t="shared" si="108"/>
        <v>SEVROLL 05145 Gemini 10 bottom cover bar 2.35m 10mm black gloss</v>
      </c>
      <c r="C3472" s="185">
        <f t="shared" si="109"/>
        <v>25.3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10485.73761</v>
      </c>
      <c r="L3472" s="459" t="s">
        <v>538</v>
      </c>
      <c r="O3472">
        <v>25.3</v>
      </c>
      <c r="P3472" t="s">
        <v>9975</v>
      </c>
    </row>
    <row r="3473" spans="1:16" ht="15" x14ac:dyDescent="0.25">
      <c r="A3473">
        <v>405376</v>
      </c>
      <c r="B3473" t="str">
        <f t="shared" si="108"/>
        <v>SEVROLL 05183 Gemini 10 bottom cover strip 3m 10mm black gloss</v>
      </c>
      <c r="C3473" s="185">
        <f t="shared" si="109"/>
        <v>32.317999999999998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13420.91432</v>
      </c>
      <c r="L3473" s="459" t="s">
        <v>538</v>
      </c>
      <c r="O3473">
        <v>32.317999999999998</v>
      </c>
      <c r="P3473" t="s">
        <v>9976</v>
      </c>
    </row>
    <row r="3474" spans="1:16" ht="15" x14ac:dyDescent="0.25">
      <c r="A3474">
        <v>405377</v>
      </c>
      <c r="B3474" t="str">
        <f t="shared" si="108"/>
        <v>SEVROLL 05149 upper guide rail 1.7m black gloss</v>
      </c>
      <c r="C3474" s="185">
        <f t="shared" si="109"/>
        <v>11.33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4179.7746299999999</v>
      </c>
      <c r="L3474" s="459" t="s">
        <v>538</v>
      </c>
      <c r="O3474">
        <v>11.33</v>
      </c>
      <c r="P3474" t="s">
        <v>9977</v>
      </c>
    </row>
    <row r="3475" spans="1:16" ht="15" x14ac:dyDescent="0.25">
      <c r="A3475">
        <v>405379</v>
      </c>
      <c r="B3475" t="str">
        <f t="shared" si="108"/>
        <v>SEVROLL 05150 upper guide bar 2.35m black gloss</v>
      </c>
      <c r="C3475" s="185">
        <f t="shared" si="109"/>
        <v>15.641999999999999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5787.3805000000002</v>
      </c>
      <c r="L3475" s="459" t="s">
        <v>538</v>
      </c>
      <c r="O3475">
        <v>15.641999999999999</v>
      </c>
      <c r="P3475" t="s">
        <v>9978</v>
      </c>
    </row>
    <row r="3476" spans="1:16" ht="15" x14ac:dyDescent="0.25">
      <c r="A3476">
        <v>405382</v>
      </c>
      <c r="B3476" t="str">
        <f t="shared" si="108"/>
        <v>SEVROLL 05184 upper guide rail 3m black gloss</v>
      </c>
      <c r="C3476" s="185">
        <f t="shared" si="109"/>
        <v>19.931999999999999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7384.61438</v>
      </c>
      <c r="L3476" s="459" t="s">
        <v>538</v>
      </c>
      <c r="O3476">
        <v>19.931999999999999</v>
      </c>
      <c r="P3476" t="s">
        <v>9979</v>
      </c>
    </row>
    <row r="3477" spans="1:16" ht="15" x14ac:dyDescent="0.25">
      <c r="A3477">
        <v>405392</v>
      </c>
      <c r="B3477" t="str">
        <f t="shared" si="108"/>
        <v>SEVROLL 05294 connecting rail H18 3m black gloss</v>
      </c>
      <c r="C3477" s="185">
        <f t="shared" si="109"/>
        <v>16.5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6212.6180999999997</v>
      </c>
      <c r="L3477" s="459" t="s">
        <v>538</v>
      </c>
      <c r="O3477">
        <v>16.5</v>
      </c>
      <c r="P3477" t="s">
        <v>9980</v>
      </c>
    </row>
    <row r="3478" spans="1:16" ht="15" x14ac:dyDescent="0.25">
      <c r="A3478">
        <v>405393</v>
      </c>
      <c r="B3478" t="str">
        <f t="shared" si="108"/>
        <v>SEVROLL 05155 Elegant II bottom line 1.7m gloss black</v>
      </c>
      <c r="C3478" s="185">
        <f t="shared" si="109"/>
        <v>10.714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4324.9779799999997</v>
      </c>
      <c r="L3478" s="459" t="s">
        <v>538</v>
      </c>
      <c r="O3478">
        <v>10.714</v>
      </c>
      <c r="P3478" t="s">
        <v>9981</v>
      </c>
    </row>
    <row r="3479" spans="1:16" ht="15" x14ac:dyDescent="0.25">
      <c r="A3479">
        <v>405403</v>
      </c>
      <c r="B3479" t="str">
        <f t="shared" si="108"/>
        <v>SEVROLL 05157 Elegant II bottom line 3m gloss black</v>
      </c>
      <c r="C3479" s="185">
        <f t="shared" si="109"/>
        <v>18.876000000000001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7550.5609299999996</v>
      </c>
      <c r="L3479" s="459" t="s">
        <v>538</v>
      </c>
      <c r="O3479">
        <v>18.876000000000001</v>
      </c>
      <c r="P3479" t="s">
        <v>9982</v>
      </c>
    </row>
    <row r="3480" spans="1:16" ht="15" x14ac:dyDescent="0.25">
      <c r="A3480">
        <v>405404</v>
      </c>
      <c r="B3480" t="str">
        <f t="shared" si="108"/>
        <v>SEVROLL 05158 Elegant II bottom line 4.05m gloss black</v>
      </c>
      <c r="C3480" s="185">
        <f t="shared" si="109"/>
        <v>25.564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10226.44657</v>
      </c>
      <c r="L3480" s="459" t="s">
        <v>538</v>
      </c>
      <c r="O3480">
        <v>25.564</v>
      </c>
      <c r="P3480" t="s">
        <v>9983</v>
      </c>
    </row>
    <row r="3481" spans="1:16" ht="15" x14ac:dyDescent="0.25">
      <c r="A3481">
        <v>405406</v>
      </c>
      <c r="B3481" t="str">
        <f t="shared" si="108"/>
        <v>SEVROLL 05159 Elegant II bottom line 6m gloss black</v>
      </c>
      <c r="C3481" s="185">
        <f t="shared" si="109"/>
        <v>37.752000000000002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143.60579999999999</v>
      </c>
      <c r="K3481" s="460">
        <v>15111.493469999999</v>
      </c>
      <c r="L3481" s="459" t="s">
        <v>539</v>
      </c>
      <c r="O3481">
        <v>37.752000000000002</v>
      </c>
      <c r="P3481" t="s">
        <v>9984</v>
      </c>
    </row>
    <row r="3482" spans="1:16" ht="15" x14ac:dyDescent="0.25">
      <c r="A3482">
        <v>405407</v>
      </c>
      <c r="B3482" t="str">
        <f t="shared" si="108"/>
        <v>SEVROLL 05175 Gemini overhead line 1.7m gloss black</v>
      </c>
      <c r="C3482" s="185">
        <f t="shared" si="109"/>
        <v>19.492000000000001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7332.7563300000002</v>
      </c>
      <c r="L3482" s="459" t="s">
        <v>538</v>
      </c>
      <c r="O3482">
        <v>19.492000000000001</v>
      </c>
      <c r="P3482" t="s">
        <v>9985</v>
      </c>
    </row>
    <row r="3483" spans="1:16" ht="15" x14ac:dyDescent="0.25">
      <c r="A3483">
        <v>405423</v>
      </c>
      <c r="B3483" t="str">
        <f t="shared" si="108"/>
        <v>SEVROLL 05177 Gemini overhead line 3m gloss black</v>
      </c>
      <c r="C3483" s="185">
        <f t="shared" si="109"/>
        <v>34.341999999999999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12943.81868</v>
      </c>
      <c r="L3483" s="459" t="s">
        <v>538</v>
      </c>
      <c r="O3483">
        <v>34.341999999999999</v>
      </c>
      <c r="P3483" t="s">
        <v>9986</v>
      </c>
    </row>
    <row r="3484" spans="1:16" ht="15" x14ac:dyDescent="0.25">
      <c r="A3484">
        <v>405425</v>
      </c>
      <c r="B3484" t="str">
        <f t="shared" si="108"/>
        <v>SEVROLL 05178 Gemini overhead line 4.05m gloss black</v>
      </c>
      <c r="C3484" s="185">
        <f t="shared" si="109"/>
        <v>46.353999999999999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17476.229630000002</v>
      </c>
      <c r="L3484" s="459" t="s">
        <v>538</v>
      </c>
      <c r="O3484">
        <v>46.353999999999999</v>
      </c>
      <c r="P3484" t="s">
        <v>9987</v>
      </c>
    </row>
    <row r="3485" spans="1:16" ht="15" x14ac:dyDescent="0.25">
      <c r="A3485">
        <v>405426</v>
      </c>
      <c r="B3485" t="str">
        <f t="shared" si="108"/>
        <v>SEVROLL 05179 Gemini overhead line 6m gloss black</v>
      </c>
      <c r="C3485" s="185">
        <f t="shared" si="109"/>
        <v>68.706000000000003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263.56799999999998</v>
      </c>
      <c r="K3485" s="460">
        <v>25887.637350000001</v>
      </c>
      <c r="L3485" s="459" t="s">
        <v>539</v>
      </c>
      <c r="O3485">
        <v>68.706000000000003</v>
      </c>
      <c r="P3485" t="s">
        <v>9988</v>
      </c>
    </row>
    <row r="3486" spans="1:16" ht="15" x14ac:dyDescent="0.25">
      <c r="A3486">
        <v>405427</v>
      </c>
      <c r="B3486" t="str">
        <f t="shared" si="108"/>
        <v>SEVROLL 05167 mask Elegant II 1.7m black gloss</v>
      </c>
      <c r="C3486" s="185">
        <f t="shared" si="109"/>
        <v>3.278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1327.57123</v>
      </c>
      <c r="L3486" s="459" t="s">
        <v>538</v>
      </c>
      <c r="O3486">
        <v>3.278</v>
      </c>
      <c r="P3486" t="s">
        <v>9989</v>
      </c>
    </row>
    <row r="3487" spans="1:16" ht="15" x14ac:dyDescent="0.25">
      <c r="A3487">
        <v>405428</v>
      </c>
      <c r="B3487" t="str">
        <f t="shared" si="108"/>
        <v>SEVROLL 05169 mask Elegant II 3m black gloss</v>
      </c>
      <c r="C3487" s="185">
        <f t="shared" si="109"/>
        <v>5.7640000000000002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2343.9929499999998</v>
      </c>
      <c r="L3487" s="459" t="s">
        <v>538</v>
      </c>
      <c r="O3487">
        <v>5.7640000000000002</v>
      </c>
      <c r="P3487" t="s">
        <v>9990</v>
      </c>
    </row>
    <row r="3488" spans="1:16" ht="15" x14ac:dyDescent="0.25">
      <c r="A3488">
        <v>405429</v>
      </c>
      <c r="B3488" t="str">
        <f t="shared" si="108"/>
        <v>SEVROLL 05170 mask Elegant II 4.05m black gloss</v>
      </c>
      <c r="C3488" s="185">
        <f t="shared" si="109"/>
        <v>7.7880000000000003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3163.3533000000002</v>
      </c>
      <c r="L3488" s="459" t="s">
        <v>538</v>
      </c>
      <c r="O3488">
        <v>7.7880000000000003</v>
      </c>
      <c r="P3488" t="s">
        <v>9991</v>
      </c>
    </row>
    <row r="3489" spans="1:16" ht="15" x14ac:dyDescent="0.25">
      <c r="A3489">
        <v>405430</v>
      </c>
      <c r="B3489" t="str">
        <f t="shared" si="108"/>
        <v>SEVROLL 05171 mask Elegant II 6m black gloss</v>
      </c>
      <c r="C3489" s="185">
        <f t="shared" si="109"/>
        <v>11.528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43.084800000000001</v>
      </c>
      <c r="K3489" s="460">
        <v>4687.9854999999998</v>
      </c>
      <c r="L3489" s="459" t="s">
        <v>539</v>
      </c>
      <c r="O3489">
        <v>11.528</v>
      </c>
      <c r="P3489" t="s">
        <v>9992</v>
      </c>
    </row>
    <row r="3490" spans="1:16" ht="15" x14ac:dyDescent="0.25">
      <c r="A3490">
        <v>406342</v>
      </c>
      <c r="B3490" t="e">
        <f t="shared" si="108"/>
        <v>#N/A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5" x14ac:dyDescent="0.25">
      <c r="A3491">
        <v>406343</v>
      </c>
      <c r="B3491" t="e">
        <f t="shared" si="108"/>
        <v>#N/A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5" x14ac:dyDescent="0.25">
      <c r="A3492">
        <v>406344</v>
      </c>
      <c r="B3492" t="e">
        <f t="shared" si="108"/>
        <v>#N/A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5" x14ac:dyDescent="0.25">
      <c r="A3493">
        <v>406463</v>
      </c>
      <c r="B3493" t="str">
        <f t="shared" si="108"/>
        <v>SEVROLL 05293 connecting rail H18 3m white mat</v>
      </c>
      <c r="C3493" s="185">
        <f t="shared" si="109"/>
        <v>16.5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6212.6180999999997</v>
      </c>
      <c r="L3493" s="459" t="s">
        <v>538</v>
      </c>
      <c r="O3493">
        <v>16.5</v>
      </c>
      <c r="P3493" t="s">
        <v>9610</v>
      </c>
    </row>
    <row r="3494" spans="1:16" ht="15" x14ac:dyDescent="0.25">
      <c r="A3494">
        <v>406464</v>
      </c>
      <c r="B3494" t="str">
        <f t="shared" si="108"/>
        <v>SEVROLL 05291 "U" profile for laminate 18mm 3m white mat</v>
      </c>
      <c r="C3494" s="185">
        <f t="shared" si="109"/>
        <v>6.5339999999999998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2468.4526700000001</v>
      </c>
      <c r="L3494" s="459" t="s">
        <v>539</v>
      </c>
      <c r="O3494">
        <v>6.5339999999999998</v>
      </c>
      <c r="P3494" t="s">
        <v>9611</v>
      </c>
    </row>
    <row r="3495" spans="1:16" ht="15" x14ac:dyDescent="0.25">
      <c r="A3495">
        <v>409670</v>
      </c>
      <c r="B3495" t="str">
        <f t="shared" si="108"/>
        <v>SEVROLL 05314 Gemini overhead line 2.35m black mat</v>
      </c>
      <c r="C3495" s="185">
        <f t="shared" si="109"/>
        <v>26.928000000000001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10143.473319999999</v>
      </c>
      <c r="L3495" s="459" t="s">
        <v>538</v>
      </c>
      <c r="O3495">
        <v>26.928000000000001</v>
      </c>
      <c r="P3495" t="s">
        <v>9883</v>
      </c>
    </row>
    <row r="3496" spans="1:16" ht="15" x14ac:dyDescent="0.25">
      <c r="A3496">
        <v>409674</v>
      </c>
      <c r="B3496" t="str">
        <f t="shared" si="108"/>
        <v>SEVROLL 04835 Gemini overhead line 4.05m black mat</v>
      </c>
      <c r="C3496" s="185">
        <f t="shared" si="109"/>
        <v>46.353999999999999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17476.229630000002</v>
      </c>
      <c r="L3496" s="459" t="s">
        <v>538</v>
      </c>
      <c r="O3496">
        <v>46.353999999999999</v>
      </c>
      <c r="P3496" t="s">
        <v>9884</v>
      </c>
    </row>
    <row r="3497" spans="1:16" ht="15" x14ac:dyDescent="0.25">
      <c r="A3497">
        <v>409676</v>
      </c>
      <c r="B3497" t="str">
        <f t="shared" si="108"/>
        <v>SEVROLL 05311 Elegant II lower guide 4.05m black mat</v>
      </c>
      <c r="C3497" s="185">
        <f t="shared" si="109"/>
        <v>25.564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10226.44657</v>
      </c>
      <c r="L3497" s="459" t="s">
        <v>538</v>
      </c>
      <c r="O3497">
        <v>25.564</v>
      </c>
      <c r="P3497" t="s">
        <v>9885</v>
      </c>
    </row>
    <row r="3498" spans="1:16" ht="15" x14ac:dyDescent="0.25">
      <c r="A3498">
        <v>409678</v>
      </c>
      <c r="B3498" t="str">
        <f t="shared" si="108"/>
        <v>SEVROLL 05309 Elegant II lower guide 2.35m black mat</v>
      </c>
      <c r="C3498" s="185">
        <f t="shared" si="109"/>
        <v>14.85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5942.9550600000002</v>
      </c>
      <c r="L3498" s="459" t="s">
        <v>538</v>
      </c>
      <c r="O3498">
        <v>14.85</v>
      </c>
      <c r="P3498" t="s">
        <v>9886</v>
      </c>
    </row>
    <row r="3499" spans="1:16" ht="15" x14ac:dyDescent="0.25">
      <c r="A3499">
        <v>409679</v>
      </c>
      <c r="B3499" t="str">
        <f t="shared" si="108"/>
        <v>SEVROLL 05318 mask Elegant II 2.35m black mat</v>
      </c>
      <c r="C3499" s="185">
        <f t="shared" si="109"/>
        <v>4.532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1835.78208</v>
      </c>
      <c r="L3499" s="459" t="s">
        <v>538</v>
      </c>
      <c r="O3499">
        <v>4.532</v>
      </c>
      <c r="P3499" t="s">
        <v>9887</v>
      </c>
    </row>
    <row r="3500" spans="1:16" ht="15" x14ac:dyDescent="0.25">
      <c r="A3500">
        <v>409680</v>
      </c>
      <c r="B3500" t="str">
        <f t="shared" si="108"/>
        <v>SEVROLL 05320 mask Elegant II 4.05m black mat</v>
      </c>
      <c r="C3500" s="185">
        <f t="shared" si="109"/>
        <v>7.7880000000000003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3163.3533000000002</v>
      </c>
      <c r="L3500" s="459" t="s">
        <v>538</v>
      </c>
      <c r="O3500">
        <v>7.7880000000000003</v>
      </c>
      <c r="P3500" t="s">
        <v>9888</v>
      </c>
    </row>
    <row r="3501" spans="1:16" ht="15" x14ac:dyDescent="0.25">
      <c r="A3501">
        <v>409682</v>
      </c>
      <c r="B3501" t="str">
        <f t="shared" si="108"/>
        <v>SEVROLL 05297 angle Mini 17x11mm 2.35m black mat</v>
      </c>
      <c r="C3501" s="185">
        <f t="shared" si="109"/>
        <v>4.5540000000000003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1752.8088</v>
      </c>
      <c r="L3501" s="459" t="s">
        <v>538</v>
      </c>
      <c r="O3501">
        <v>4.5540000000000003</v>
      </c>
      <c r="P3501" t="s">
        <v>9889</v>
      </c>
    </row>
    <row r="3502" spans="1:16" ht="15" x14ac:dyDescent="0.25">
      <c r="A3502">
        <v>409683</v>
      </c>
      <c r="B3502" t="str">
        <f t="shared" si="108"/>
        <v>SEVROLL 05304 connecting rail H18 3m black mat</v>
      </c>
      <c r="C3502" s="185">
        <f t="shared" si="109"/>
        <v>16.5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6212.6180999999997</v>
      </c>
      <c r="L3502" s="459" t="s">
        <v>538</v>
      </c>
      <c r="O3502">
        <v>16.5</v>
      </c>
      <c r="P3502" t="s">
        <v>9890</v>
      </c>
    </row>
    <row r="3503" spans="1:16" ht="15" x14ac:dyDescent="0.25">
      <c r="A3503">
        <v>409700</v>
      </c>
      <c r="B3503" t="str">
        <f t="shared" si="108"/>
        <v>SEVROLL 20334-SV plug-in stop brush 14x4mm black</v>
      </c>
      <c r="C3503" s="185">
        <f t="shared" si="109"/>
        <v>0.37444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155.07764</v>
      </c>
      <c r="L3503" s="459" t="s">
        <v>538</v>
      </c>
      <c r="O3503">
        <v>0.37444</v>
      </c>
      <c r="P3503" t="s">
        <v>9891</v>
      </c>
    </row>
    <row r="3504" spans="1:16" ht="15" x14ac:dyDescent="0.25">
      <c r="A3504">
        <v>409699</v>
      </c>
      <c r="B3504" t="str">
        <f t="shared" si="108"/>
        <v>SEVROLL 20403-SV plug-in stop brush 4.8x4mm black</v>
      </c>
      <c r="C3504" s="185">
        <f t="shared" si="109"/>
        <v>0.15576000000000001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63.993670000000002</v>
      </c>
      <c r="L3504" s="459" t="s">
        <v>538</v>
      </c>
      <c r="O3504">
        <v>0.15576000000000001</v>
      </c>
      <c r="P3504" t="s">
        <v>9892</v>
      </c>
    </row>
    <row r="3505" spans="1:16" ht="15" x14ac:dyDescent="0.25">
      <c r="A3505">
        <v>412226</v>
      </c>
      <c r="B3505" t="str">
        <f t="shared" si="108"/>
        <v>SEVROLL 05298 angle Mini 17x11mm 3m black mat</v>
      </c>
      <c r="C3505" s="185">
        <f t="shared" si="109"/>
        <v>5.7640000000000002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2240.27646</v>
      </c>
      <c r="L3505" s="459" t="s">
        <v>538</v>
      </c>
      <c r="O3505">
        <v>5.7640000000000002</v>
      </c>
      <c r="P3505" t="s">
        <v>10152</v>
      </c>
    </row>
    <row r="3506" spans="1:16" ht="15" x14ac:dyDescent="0.25">
      <c r="A3506">
        <v>412229</v>
      </c>
      <c r="B3506" t="str">
        <f t="shared" si="108"/>
        <v>SEVROLL 05315 Gemini upper line 3m black mat</v>
      </c>
      <c r="C3506" s="185">
        <f t="shared" si="109"/>
        <v>34.341999999999999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12943.81868</v>
      </c>
      <c r="L3506" s="459" t="s">
        <v>538</v>
      </c>
      <c r="O3506">
        <v>34.341999999999999</v>
      </c>
      <c r="P3506" t="s">
        <v>10153</v>
      </c>
    </row>
    <row r="3507" spans="1:16" ht="15" x14ac:dyDescent="0.25">
      <c r="A3507">
        <v>412231</v>
      </c>
      <c r="B3507" t="str">
        <f t="shared" si="108"/>
        <v>SEVROLL 05310 Elegant II bottom line 3m black mat</v>
      </c>
      <c r="C3507" s="185">
        <f t="shared" si="109"/>
        <v>18.876000000000001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7550.5609299999996</v>
      </c>
      <c r="L3507" s="459" t="s">
        <v>538</v>
      </c>
      <c r="O3507">
        <v>18.876000000000001</v>
      </c>
      <c r="P3507" t="s">
        <v>10154</v>
      </c>
    </row>
    <row r="3508" spans="1:16" ht="15" x14ac:dyDescent="0.25">
      <c r="A3508">
        <v>413734</v>
      </c>
      <c r="B3508" t="str">
        <f t="shared" si="108"/>
        <v>SEVROLL advertisement template for carrieges for lamino 18mm</v>
      </c>
      <c r="C3508" s="185">
        <f t="shared" si="109"/>
        <v>5.9729999999999999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5" x14ac:dyDescent="0.25">
      <c r="A3509">
        <v>413735</v>
      </c>
      <c r="B3509" t="str">
        <f t="shared" si="108"/>
        <v>SEVROLL advertisement template for carrieges for lamino 18mm</v>
      </c>
      <c r="C3509" s="185">
        <f t="shared" si="109"/>
        <v>7.8650000000000002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>
        <v>0</v>
      </c>
      <c r="I3509" s="460">
        <v>8.7144200000000005</v>
      </c>
      <c r="J3509" s="460">
        <v>5.6100000000000004E-3</v>
      </c>
      <c r="K3509" s="460">
        <v>3737.4312599999998</v>
      </c>
      <c r="L3509" s="459" t="s">
        <v>541</v>
      </c>
      <c r="O3509">
        <v>7.8650000000000002</v>
      </c>
      <c r="P3509" t="s">
        <v>9767</v>
      </c>
    </row>
    <row r="3510" spans="1:16" ht="15" x14ac:dyDescent="0.25">
      <c r="A3510">
        <v>414086</v>
      </c>
      <c r="B3510" t="str">
        <f t="shared" si="108"/>
        <v>SEVROLL 05319 mask Elegant II 3m black mat</v>
      </c>
      <c r="C3510" s="185">
        <f t="shared" si="109"/>
        <v>5.7640000000000002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2343.9929499999998</v>
      </c>
      <c r="L3510" s="459" t="s">
        <v>538</v>
      </c>
      <c r="O3510">
        <v>5.7640000000000002</v>
      </c>
      <c r="P3510" t="s">
        <v>9768</v>
      </c>
    </row>
    <row r="3511" spans="1:16" ht="15" x14ac:dyDescent="0.25">
      <c r="A3511">
        <v>416695</v>
      </c>
      <c r="B3511" t="e">
        <f t="shared" si="108"/>
        <v>#N/A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5" x14ac:dyDescent="0.25">
      <c r="A3512">
        <v>421952</v>
      </c>
      <c r="B3512" t="str">
        <f t="shared" si="108"/>
        <v>SEVROLL Elegant II lower guide 150mm white matt (sample)</v>
      </c>
      <c r="C3512" s="185">
        <f t="shared" si="109"/>
        <v>0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>
        <v>0</v>
      </c>
      <c r="I3512" s="460">
        <v>0</v>
      </c>
      <c r="J3512" s="460">
        <v>0</v>
      </c>
      <c r="K3512" s="460">
        <v>0</v>
      </c>
      <c r="L3512" s="459" t="s">
        <v>539</v>
      </c>
      <c r="O3512">
        <v>0</v>
      </c>
      <c r="P3512" t="s">
        <v>9561</v>
      </c>
    </row>
    <row r="3513" spans="1:16" ht="15" x14ac:dyDescent="0.25">
      <c r="A3513">
        <v>421953</v>
      </c>
      <c r="B3513" t="str">
        <f t="shared" si="108"/>
        <v>SEVROLL Elegant II lower guide 150mm gloss black (sample)</v>
      </c>
      <c r="C3513" s="185">
        <f t="shared" si="109"/>
        <v>0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>
        <v>0</v>
      </c>
      <c r="I3513" s="460">
        <v>0</v>
      </c>
      <c r="J3513" s="460">
        <v>0</v>
      </c>
      <c r="K3513" s="460">
        <v>0</v>
      </c>
      <c r="L3513" s="459" t="s">
        <v>539</v>
      </c>
      <c r="O3513">
        <v>0</v>
      </c>
      <c r="P3513" t="s">
        <v>9562</v>
      </c>
    </row>
    <row r="3514" spans="1:16" ht="15" x14ac:dyDescent="0.25">
      <c r="A3514">
        <v>422008</v>
      </c>
      <c r="B3514" t="str">
        <f t="shared" si="108"/>
        <v>SEVROLL 05313 Gemini upper line 1.7m black mat</v>
      </c>
      <c r="C3514" s="185">
        <f t="shared" si="109"/>
        <v>19.492000000000001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7332.7563300000002</v>
      </c>
      <c r="L3514" s="459" t="s">
        <v>538</v>
      </c>
      <c r="O3514">
        <v>19.492000000000001</v>
      </c>
      <c r="P3514" t="s">
        <v>9565</v>
      </c>
    </row>
    <row r="3515" spans="1:16" ht="15" x14ac:dyDescent="0.25">
      <c r="A3515">
        <v>422009</v>
      </c>
      <c r="B3515" t="str">
        <f t="shared" si="108"/>
        <v>SEVROLL 05328 Pax adhesive handle black mat</v>
      </c>
      <c r="C3515" s="185">
        <f t="shared" si="109"/>
        <v>8.4700000000000006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3796.02387</v>
      </c>
      <c r="L3515" s="459" t="s">
        <v>539</v>
      </c>
      <c r="O3515">
        <v>8.4700000000000006</v>
      </c>
      <c r="P3515" t="s">
        <v>9566</v>
      </c>
    </row>
    <row r="3516" spans="1:16" ht="15" x14ac:dyDescent="0.25">
      <c r="A3516">
        <v>422012</v>
      </c>
      <c r="B3516" t="str">
        <f t="shared" si="108"/>
        <v>SEVROLL 05327 Pax profile cover (4 pcs) black mat</v>
      </c>
      <c r="C3516" s="185">
        <f t="shared" si="109"/>
        <v>9.3059999999999992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3711.62293</v>
      </c>
      <c r="L3516" s="459" t="s">
        <v>539</v>
      </c>
      <c r="O3516">
        <v>9.3059999999999992</v>
      </c>
      <c r="P3516" t="s">
        <v>9567</v>
      </c>
    </row>
    <row r="3517" spans="1:16" ht="15" x14ac:dyDescent="0.25">
      <c r="A3517">
        <v>422013</v>
      </c>
      <c r="B3517" t="str">
        <f t="shared" si="108"/>
        <v>SEVROLL 05295 "U" profile for laminate 18mm 3m black mat</v>
      </c>
      <c r="C3517" s="185">
        <f t="shared" si="109"/>
        <v>6.5339999999999998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2468.4526700000001</v>
      </c>
      <c r="L3517" s="459" t="s">
        <v>538</v>
      </c>
      <c r="O3517">
        <v>6.5339999999999998</v>
      </c>
      <c r="P3517" t="s">
        <v>9568</v>
      </c>
    </row>
    <row r="3518" spans="1:16" ht="15" x14ac:dyDescent="0.25">
      <c r="A3518">
        <v>422014</v>
      </c>
      <c r="B3518" t="str">
        <f t="shared" si="108"/>
        <v>SEVROLL 05296 angle Mini 17x11mm 1.7m black mat</v>
      </c>
      <c r="C3518" s="185">
        <f t="shared" si="109"/>
        <v>3.2559999999999998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1265.3411599999999</v>
      </c>
      <c r="L3518" s="459" t="s">
        <v>538</v>
      </c>
      <c r="O3518">
        <v>3.2559999999999998</v>
      </c>
      <c r="P3518" t="s">
        <v>9569</v>
      </c>
    </row>
    <row r="3519" spans="1:16" ht="15" x14ac:dyDescent="0.25">
      <c r="A3519">
        <v>422027</v>
      </c>
      <c r="B3519" t="str">
        <f t="shared" si="108"/>
        <v>SEVROLL 05299 Gemini 10 bottom cover strip 1.7m 10mm black matt</v>
      </c>
      <c r="C3519" s="185">
        <f t="shared" si="109"/>
        <v>18.282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7592.0473700000002</v>
      </c>
      <c r="L3519" s="459" t="s">
        <v>538</v>
      </c>
      <c r="O3519">
        <v>18.282</v>
      </c>
      <c r="P3519" t="s">
        <v>9570</v>
      </c>
    </row>
    <row r="3520" spans="1:16" ht="15" x14ac:dyDescent="0.25">
      <c r="A3520">
        <v>422029</v>
      </c>
      <c r="B3520" t="str">
        <f t="shared" si="108"/>
        <v>SEVROLL 05300 Gemini 10 bottom cover bar 2.35m 10mm black matt</v>
      </c>
      <c r="C3520" s="185">
        <f t="shared" si="109"/>
        <v>25.3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10485.73761</v>
      </c>
      <c r="L3520" s="459" t="s">
        <v>538</v>
      </c>
      <c r="O3520">
        <v>25.3</v>
      </c>
      <c r="P3520" t="s">
        <v>9571</v>
      </c>
    </row>
    <row r="3521" spans="1:16" ht="15" x14ac:dyDescent="0.25">
      <c r="A3521">
        <v>422030</v>
      </c>
      <c r="B3521" t="str">
        <f t="shared" si="108"/>
        <v>SEVROLL 03604 Gemini 10 bottom cover strip 3m 10mm black mat</v>
      </c>
      <c r="C3521" s="185">
        <f t="shared" si="109"/>
        <v>32.317999999999998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13420.91432</v>
      </c>
      <c r="L3521" s="459" t="s">
        <v>538</v>
      </c>
      <c r="O3521">
        <v>32.317999999999998</v>
      </c>
      <c r="P3521" t="s">
        <v>9572</v>
      </c>
    </row>
    <row r="3522" spans="1:16" ht="15" x14ac:dyDescent="0.25">
      <c r="A3522">
        <v>422032</v>
      </c>
      <c r="B3522" t="str">
        <f t="shared" si="108"/>
        <v>SEVROLL 05323 Gemini 4 Pax bottom cover strip 3m 4mm black mat</v>
      </c>
      <c r="C3522" s="185">
        <f t="shared" si="109"/>
        <v>34.671999999999997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13483.14436</v>
      </c>
      <c r="L3522" s="459" t="s">
        <v>539</v>
      </c>
      <c r="O3522">
        <v>34.671999999999997</v>
      </c>
      <c r="P3522" t="s">
        <v>9573</v>
      </c>
    </row>
    <row r="3523" spans="1:16" ht="15" x14ac:dyDescent="0.25">
      <c r="A3523">
        <v>422033</v>
      </c>
      <c r="B3523" t="str">
        <f t="shared" si="108"/>
        <v>SEVROLL 04418 Gemini 4 Pax XL bottom cover bar 3m 4mm white gloss</v>
      </c>
      <c r="C3523" s="185">
        <f t="shared" si="109"/>
        <v>38.962000000000003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>
        <v>1051.60581</v>
      </c>
      <c r="I3523" s="460">
        <v>37.810839999999999</v>
      </c>
      <c r="J3523" s="460">
        <v>145.11539999999999</v>
      </c>
      <c r="K3523" s="460">
        <v>15070.00663</v>
      </c>
      <c r="L3523" s="459" t="s">
        <v>539</v>
      </c>
      <c r="O3523">
        <v>38.962000000000003</v>
      </c>
      <c r="P3523" t="s">
        <v>9574</v>
      </c>
    </row>
    <row r="3524" spans="1:16" ht="15" x14ac:dyDescent="0.25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bottom cover bar 3m 4mm black mat</v>
      </c>
      <c r="C3524" s="185">
        <f t="shared" ref="C3524:C3587" si="111">IF($A$2=1,H3524,IF($A$2=2,I3524,IF($A$2=3,J3524,IF($A$2=4,K3524,IF($A$2&gt;4,O3524,"zadat jazyk")))))</f>
        <v>38.962000000000003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15070.00663</v>
      </c>
      <c r="L3524" s="459" t="s">
        <v>539</v>
      </c>
      <c r="O3524">
        <v>38.962000000000003</v>
      </c>
      <c r="P3524" t="s">
        <v>9575</v>
      </c>
    </row>
    <row r="3525" spans="1:16" ht="15" x14ac:dyDescent="0.25">
      <c r="A3525">
        <v>422043</v>
      </c>
      <c r="B3525" t="str">
        <f t="shared" si="110"/>
        <v>SEVROLL 05301 upper guide rail 1.7m black mat</v>
      </c>
      <c r="C3525" s="185">
        <f t="shared" si="111"/>
        <v>11.33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4179.7746299999999</v>
      </c>
      <c r="L3525" s="459" t="s">
        <v>538</v>
      </c>
      <c r="O3525">
        <v>11.33</v>
      </c>
      <c r="P3525" t="s">
        <v>9576</v>
      </c>
    </row>
    <row r="3526" spans="1:16" ht="15" x14ac:dyDescent="0.25">
      <c r="A3526">
        <v>425057</v>
      </c>
      <c r="B3526" t="str">
        <f t="shared" si="110"/>
        <v>SEVROLL 05307 Fox II handle profile, 2.7m black mat</v>
      </c>
      <c r="C3526" s="185">
        <f t="shared" si="111"/>
        <v>20.283999999999999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8608.4691000000003</v>
      </c>
      <c r="L3526" s="459" t="s">
        <v>538</v>
      </c>
      <c r="O3526">
        <v>20.283999999999999</v>
      </c>
      <c r="P3526" t="s">
        <v>10093</v>
      </c>
    </row>
    <row r="3527" spans="1:16" ht="15" x14ac:dyDescent="0.25">
      <c r="A3527">
        <v>452601</v>
      </c>
      <c r="B3527" t="str">
        <f t="shared" si="110"/>
        <v>SEVROLL 05306 Faworyt II mounting bar 16/18mm 2.7m black matt</v>
      </c>
      <c r="C3527" s="185">
        <f t="shared" si="111"/>
        <v>16.126000000000001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6523.7675799999997</v>
      </c>
      <c r="L3527" s="459" t="s">
        <v>538</v>
      </c>
      <c r="O3527">
        <v>16.126000000000001</v>
      </c>
      <c r="P3527" t="s">
        <v>9667</v>
      </c>
    </row>
    <row r="3528" spans="1:16" ht="15" x14ac:dyDescent="0.25">
      <c r="A3528">
        <v>452604</v>
      </c>
      <c r="B3528" t="str">
        <f t="shared" si="110"/>
        <v>SEVROLL 03606 connecting strip H30 decor 3m black mat</v>
      </c>
      <c r="C3528" s="185">
        <f t="shared" si="111"/>
        <v>27.434000000000001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11668.10591</v>
      </c>
      <c r="L3528" s="459" t="s">
        <v>538</v>
      </c>
      <c r="O3528">
        <v>27.434000000000001</v>
      </c>
      <c r="P3528" t="s">
        <v>9668</v>
      </c>
    </row>
    <row r="3529" spans="1:16" ht="15" x14ac:dyDescent="0.25">
      <c r="A3529">
        <v>452606</v>
      </c>
      <c r="B3529" t="str">
        <f t="shared" si="110"/>
        <v>SEVROLL 05341 spacer profile 04 3m black mat</v>
      </c>
      <c r="C3529" s="185">
        <f t="shared" si="111"/>
        <v>4.3780000000000001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1856.52531</v>
      </c>
      <c r="L3529" s="459" t="s">
        <v>538</v>
      </c>
      <c r="O3529">
        <v>4.3780000000000001</v>
      </c>
      <c r="P3529" t="s">
        <v>9669</v>
      </c>
    </row>
    <row r="3530" spans="1:16" ht="15" x14ac:dyDescent="0.25">
      <c r="A3530">
        <v>452608</v>
      </c>
      <c r="B3530" t="str">
        <f t="shared" si="110"/>
        <v>SEVROLL 05302 upper guide rail 2.35m black mat</v>
      </c>
      <c r="C3530" s="185">
        <f t="shared" si="111"/>
        <v>15.641999999999999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5787.3805000000002</v>
      </c>
      <c r="L3530" s="459" t="s">
        <v>538</v>
      </c>
      <c r="O3530">
        <v>15.641999999999999</v>
      </c>
      <c r="P3530" t="s">
        <v>9670</v>
      </c>
    </row>
    <row r="3531" spans="1:16" ht="15" x14ac:dyDescent="0.25">
      <c r="A3531">
        <v>452734</v>
      </c>
      <c r="B3531" t="str">
        <f t="shared" si="110"/>
        <v>SEVROLL 03605 upper guide rail 3m black mat</v>
      </c>
      <c r="C3531" s="185">
        <f t="shared" si="111"/>
        <v>19.931999999999999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7384.61438</v>
      </c>
      <c r="L3531" s="459" t="s">
        <v>538</v>
      </c>
      <c r="O3531">
        <v>19.931999999999999</v>
      </c>
      <c r="P3531" t="s">
        <v>9671</v>
      </c>
    </row>
    <row r="3532" spans="1:16" ht="15" x14ac:dyDescent="0.25">
      <c r="A3532">
        <v>452735</v>
      </c>
      <c r="B3532" t="str">
        <f t="shared" si="110"/>
        <v>SEVROLL 05324 Pax upper guide rail 3m black mat</v>
      </c>
      <c r="C3532" s="185">
        <f t="shared" si="111"/>
        <v>30.117999999999999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11699.220729999999</v>
      </c>
      <c r="L3532" s="459" t="s">
        <v>539</v>
      </c>
      <c r="O3532">
        <v>30.117999999999999</v>
      </c>
      <c r="P3532" t="s">
        <v>9672</v>
      </c>
    </row>
    <row r="3533" spans="1:16" ht="15" x14ac:dyDescent="0.25">
      <c r="A3533">
        <v>452736</v>
      </c>
      <c r="B3533" t="str">
        <f t="shared" si="110"/>
        <v>SEVROLL 05316 Gemini upper line 6m black mat</v>
      </c>
      <c r="C3533" s="185">
        <f t="shared" si="111"/>
        <v>68.706000000000003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263.56799999999998</v>
      </c>
      <c r="K3533" s="460">
        <v>25887.637350000001</v>
      </c>
      <c r="L3533" s="459" t="s">
        <v>538</v>
      </c>
      <c r="O3533">
        <v>68.706000000000003</v>
      </c>
      <c r="P3533" t="s">
        <v>9673</v>
      </c>
    </row>
    <row r="3534" spans="1:16" ht="15" x14ac:dyDescent="0.25">
      <c r="A3534">
        <v>452743</v>
      </c>
      <c r="B3534" t="str">
        <f t="shared" si="110"/>
        <v>SEVROLL 05312 Elegant II bottom line 6m black mat</v>
      </c>
      <c r="C3534" s="185">
        <f t="shared" si="111"/>
        <v>37.752000000000002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143.60579999999999</v>
      </c>
      <c r="K3534" s="460">
        <v>15111.493469999999</v>
      </c>
      <c r="L3534" s="459" t="s">
        <v>538</v>
      </c>
      <c r="O3534">
        <v>37.752000000000002</v>
      </c>
      <c r="P3534" t="s">
        <v>9674</v>
      </c>
    </row>
    <row r="3535" spans="1:16" ht="15" x14ac:dyDescent="0.25">
      <c r="A3535">
        <v>452751</v>
      </c>
      <c r="B3535" t="str">
        <f t="shared" si="110"/>
        <v>SEVROLL 05317 mask Elegant II 1.7m black mat</v>
      </c>
      <c r="C3535" s="185">
        <f t="shared" si="111"/>
        <v>3.278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1327.57123</v>
      </c>
      <c r="L3535" s="459" t="s">
        <v>538</v>
      </c>
      <c r="O3535">
        <v>3.278</v>
      </c>
      <c r="P3535" t="s">
        <v>9675</v>
      </c>
    </row>
    <row r="3536" spans="1:16" ht="15" x14ac:dyDescent="0.25">
      <c r="A3536">
        <v>452757</v>
      </c>
      <c r="B3536" t="str">
        <f t="shared" si="110"/>
        <v>SEVROLL 05321 mask Elegant II 6m black mat</v>
      </c>
      <c r="C3536" s="185">
        <f t="shared" si="111"/>
        <v>11.528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43.084800000000001</v>
      </c>
      <c r="K3536" s="460">
        <v>4687.9854999999998</v>
      </c>
      <c r="L3536" s="459" t="s">
        <v>538</v>
      </c>
      <c r="O3536">
        <v>11.528</v>
      </c>
      <c r="P3536" t="s">
        <v>9676</v>
      </c>
    </row>
    <row r="3537" spans="1:16" ht="15" x14ac:dyDescent="0.25">
      <c r="A3537">
        <v>452761</v>
      </c>
      <c r="B3537" t="str">
        <f t="shared" si="110"/>
        <v>SEVROLL 05303 connecting rail H10 3m black mat</v>
      </c>
      <c r="C3537" s="185">
        <f t="shared" si="111"/>
        <v>18.062000000000001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6305.9629800000002</v>
      </c>
      <c r="L3537" s="459" t="s">
        <v>538</v>
      </c>
      <c r="O3537">
        <v>18.062000000000001</v>
      </c>
      <c r="P3537" t="s">
        <v>9677</v>
      </c>
    </row>
    <row r="3538" spans="1:16" ht="15" x14ac:dyDescent="0.25">
      <c r="A3538">
        <v>456332</v>
      </c>
      <c r="B3538" t="str">
        <f t="shared" si="110"/>
        <v>SEVROLL 05325 Pax mounting rail 2.7m black mat</v>
      </c>
      <c r="C3538" s="185">
        <f t="shared" si="111"/>
        <v>27.565999999999999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10724.285449999999</v>
      </c>
      <c r="L3538" s="459" t="s">
        <v>539</v>
      </c>
      <c r="O3538">
        <v>27.565999999999999</v>
      </c>
      <c r="P3538" t="s">
        <v>9608</v>
      </c>
    </row>
    <row r="3539" spans="1:16" ht="15" x14ac:dyDescent="0.25">
      <c r="A3539">
        <v>456333</v>
      </c>
      <c r="B3539" t="str">
        <f t="shared" si="110"/>
        <v>SEVROLL 05326 Pax mounting rail 3m black mat</v>
      </c>
      <c r="C3539" s="185">
        <f t="shared" si="111"/>
        <v>30.623999999999999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>
        <v>831.58642999999995</v>
      </c>
      <c r="I3539" s="460">
        <v>29.89997</v>
      </c>
      <c r="J3539" s="460">
        <v>114.07680000000001</v>
      </c>
      <c r="K3539" s="460">
        <v>11917.02533</v>
      </c>
      <c r="L3539" s="459" t="s">
        <v>539</v>
      </c>
      <c r="O3539">
        <v>30.623999999999999</v>
      </c>
      <c r="P3539" t="s">
        <v>9609</v>
      </c>
    </row>
    <row r="3540" spans="1:16" ht="15" x14ac:dyDescent="0.25">
      <c r="A3540">
        <v>457354</v>
      </c>
      <c r="B3540" t="e">
        <f t="shared" si="110"/>
        <v>#N/A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5" x14ac:dyDescent="0.25">
      <c r="A3541">
        <v>457371</v>
      </c>
      <c r="B3541" t="e">
        <f t="shared" si="110"/>
        <v>#N/A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5" x14ac:dyDescent="0.25">
      <c r="A3542">
        <v>457372</v>
      </c>
      <c r="B3542" t="e">
        <f t="shared" si="110"/>
        <v>#N/A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5" x14ac:dyDescent="0.25">
      <c r="A3543">
        <v>457373</v>
      </c>
      <c r="B3543" t="e">
        <f t="shared" si="110"/>
        <v>#N/A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5" x14ac:dyDescent="0.25">
      <c r="A3544">
        <v>457390</v>
      </c>
      <c r="B3544" t="e">
        <f t="shared" si="110"/>
        <v>#N/A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5" x14ac:dyDescent="0.25">
      <c r="A3545">
        <v>458673</v>
      </c>
      <c r="B3545" t="str">
        <f t="shared" si="110"/>
        <v>K-SEVROLL samples of surface treatment of grip bars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68.506209999999996</v>
      </c>
      <c r="I3545" s="460">
        <v>2.7719800000000001</v>
      </c>
      <c r="J3545" s="460">
        <v>13.07526</v>
      </c>
      <c r="K3545" s="460">
        <v>1147.0222100000001</v>
      </c>
      <c r="L3545" s="459" t="s">
        <v>541</v>
      </c>
      <c r="O3545">
        <v>0</v>
      </c>
      <c r="P3545" t="s">
        <v>9920</v>
      </c>
    </row>
    <row r="3546" spans="1:16" ht="15" x14ac:dyDescent="0.25">
      <c r="A3546">
        <v>458712</v>
      </c>
      <c r="B3546" t="e">
        <f t="shared" si="110"/>
        <v>#N/A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5" x14ac:dyDescent="0.25">
      <c r="A3547">
        <v>459711</v>
      </c>
      <c r="B3547" t="str">
        <f t="shared" si="110"/>
        <v>SEVROLL 05508-D complete set Gemini 18 Faworyt molding for two doors</v>
      </c>
      <c r="C3547" s="185">
        <f t="shared" si="111"/>
        <v>75.328000000000003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>
        <v>2478.1130699999999</v>
      </c>
      <c r="I3547" s="460">
        <v>89.101380000000006</v>
      </c>
      <c r="J3547" s="460">
        <v>352.61268000000001</v>
      </c>
      <c r="K3547" s="460">
        <v>35512.527779999997</v>
      </c>
      <c r="L3547" s="459" t="s">
        <v>539</v>
      </c>
      <c r="O3547">
        <v>75.328000000000003</v>
      </c>
      <c r="P3547" t="s">
        <v>9921</v>
      </c>
    </row>
    <row r="3548" spans="1:16" ht="15" x14ac:dyDescent="0.25">
      <c r="A3548">
        <v>459712</v>
      </c>
      <c r="B3548" t="str">
        <f t="shared" si="110"/>
        <v>SEVROLL 05509-D complete set Gemini 18 Faworyt molding for three doors</v>
      </c>
      <c r="C3548" s="185">
        <f t="shared" si="111"/>
        <v>110.55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>
        <v>3636.8336100000001</v>
      </c>
      <c r="I3548" s="460">
        <v>130.76356999999999</v>
      </c>
      <c r="J3548" s="460">
        <v>517.52787999999998</v>
      </c>
      <c r="K3548" s="460">
        <v>52117.53903</v>
      </c>
      <c r="L3548" s="459" t="s">
        <v>539</v>
      </c>
      <c r="O3548">
        <v>110.55</v>
      </c>
      <c r="P3548" t="s">
        <v>9922</v>
      </c>
    </row>
    <row r="3549" spans="1:16" ht="15" x14ac:dyDescent="0.25">
      <c r="A3549">
        <v>459713</v>
      </c>
      <c r="B3549" t="str">
        <f t="shared" si="110"/>
        <v>SEVROLL 05510-D complete set Gemini 18 Faworyt bar for four doors</v>
      </c>
      <c r="C3549" s="185">
        <f t="shared" si="111"/>
        <v>145.61799999999999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>
        <v>4790.4878799999997</v>
      </c>
      <c r="I3549" s="460">
        <v>172.24359000000001</v>
      </c>
      <c r="J3549" s="460">
        <v>681.72469000000001</v>
      </c>
      <c r="K3549" s="460">
        <v>68649.948189999996</v>
      </c>
      <c r="L3549" s="459" t="s">
        <v>539</v>
      </c>
      <c r="O3549">
        <v>145.61799999999999</v>
      </c>
      <c r="P3549" t="s">
        <v>9923</v>
      </c>
    </row>
    <row r="3550" spans="1:16" ht="15" x14ac:dyDescent="0.25">
      <c r="A3550">
        <v>459714</v>
      </c>
      <c r="B3550" t="str">
        <f t="shared" si="110"/>
        <v>SEVROLL 05511-D complete kit Gemini 18 Faworyt strip for five doors</v>
      </c>
      <c r="C3550" s="185">
        <f t="shared" si="111"/>
        <v>185.768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>
        <v>6111.3279300000004</v>
      </c>
      <c r="I3550" s="460">
        <v>219.73482999999999</v>
      </c>
      <c r="J3550" s="460">
        <v>869.62743999999998</v>
      </c>
      <c r="K3550" s="460">
        <v>87578.208360000004</v>
      </c>
      <c r="L3550" s="459" t="s">
        <v>539</v>
      </c>
      <c r="O3550">
        <v>185.768</v>
      </c>
      <c r="P3550" t="s">
        <v>9924</v>
      </c>
    </row>
    <row r="3551" spans="1:16" ht="15" x14ac:dyDescent="0.25">
      <c r="A3551">
        <v>461687</v>
      </c>
      <c r="B3551" t="str">
        <f t="shared" si="110"/>
        <v>SEVROLL 04391 Harmony fittings set for two doors 2700mm, 18 - 45mm, 60 kg</v>
      </c>
      <c r="C3551" s="185">
        <f t="shared" si="111"/>
        <v>987.05200000000002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>
        <v>23191.801090000001</v>
      </c>
      <c r="I3551" s="460">
        <v>1044.8150800000001</v>
      </c>
      <c r="J3551" s="460">
        <v>3531.98792</v>
      </c>
      <c r="K3551" s="460">
        <v>408066.88141999999</v>
      </c>
      <c r="L3551" s="459" t="s">
        <v>539</v>
      </c>
      <c r="O3551">
        <v>987.05200000000002</v>
      </c>
      <c r="P3551" t="s">
        <v>10180</v>
      </c>
    </row>
    <row r="3552" spans="1:16" ht="15" x14ac:dyDescent="0.25">
      <c r="A3552">
        <v>461896</v>
      </c>
      <c r="B3552" t="e">
        <f t="shared" si="110"/>
        <v>#N/A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5" x14ac:dyDescent="0.25">
      <c r="A3553">
        <v>461898</v>
      </c>
      <c r="B3553" t="e">
        <f t="shared" si="110"/>
        <v>#N/A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5" x14ac:dyDescent="0.25">
      <c r="A3554">
        <v>461899</v>
      </c>
      <c r="B3554" t="e">
        <f t="shared" si="110"/>
        <v>#N/A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5" x14ac:dyDescent="0.25">
      <c r="A3555">
        <v>461900</v>
      </c>
      <c r="B3555" t="e">
        <f t="shared" si="110"/>
        <v>#N/A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5" x14ac:dyDescent="0.25">
      <c r="A3556">
        <v>461901</v>
      </c>
      <c r="B3556" t="e">
        <f t="shared" si="110"/>
        <v>#N/A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5" x14ac:dyDescent="0.25">
      <c r="A3557">
        <v>461902</v>
      </c>
      <c r="B3557" t="e">
        <f t="shared" si="110"/>
        <v>#N/A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5" x14ac:dyDescent="0.25">
      <c r="A3558">
        <v>461903</v>
      </c>
      <c r="B3558" t="e">
        <f t="shared" si="110"/>
        <v>#N/A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5" x14ac:dyDescent="0.25">
      <c r="A3559">
        <v>461904</v>
      </c>
      <c r="B3559" t="e">
        <f t="shared" si="110"/>
        <v>#N/A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5" x14ac:dyDescent="0.25">
      <c r="A3560">
        <v>461917</v>
      </c>
      <c r="B3560" t="e">
        <f t="shared" si="110"/>
        <v>#N/A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5" x14ac:dyDescent="0.25">
      <c r="A3561">
        <v>461921</v>
      </c>
      <c r="B3561" t="e">
        <f t="shared" si="110"/>
        <v>#N/A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5" x14ac:dyDescent="0.25">
      <c r="A3562">
        <v>461922</v>
      </c>
      <c r="B3562" t="e">
        <f t="shared" si="110"/>
        <v>#N/A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5" x14ac:dyDescent="0.25">
      <c r="A3563">
        <v>461923</v>
      </c>
      <c r="B3563" t="e">
        <f t="shared" si="110"/>
        <v>#N/A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5" x14ac:dyDescent="0.25">
      <c r="A3564">
        <v>461931</v>
      </c>
      <c r="B3564" t="e">
        <f t="shared" si="110"/>
        <v>#N/A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5" x14ac:dyDescent="0.25">
      <c r="A3565">
        <v>461932</v>
      </c>
      <c r="B3565" t="e">
        <f t="shared" si="110"/>
        <v>#N/A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5" x14ac:dyDescent="0.25">
      <c r="A3566">
        <v>461933</v>
      </c>
      <c r="B3566" t="e">
        <f t="shared" si="110"/>
        <v>#N/A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5" x14ac:dyDescent="0.25">
      <c r="A3567">
        <v>461936</v>
      </c>
      <c r="B3567" t="e">
        <f t="shared" si="110"/>
        <v>#N/A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5" x14ac:dyDescent="0.25">
      <c r="A3568">
        <v>461972</v>
      </c>
      <c r="B3568" t="e">
        <f t="shared" si="110"/>
        <v>#N/A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5" x14ac:dyDescent="0.25">
      <c r="A3569">
        <v>462023</v>
      </c>
      <c r="B3569" t="e">
        <f t="shared" si="110"/>
        <v>#N/A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5" x14ac:dyDescent="0.25">
      <c r="A3570">
        <v>462024</v>
      </c>
      <c r="B3570" t="e">
        <f t="shared" si="110"/>
        <v>#N/A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5" x14ac:dyDescent="0.25">
      <c r="A3571">
        <v>462026</v>
      </c>
      <c r="B3571" t="e">
        <f t="shared" si="110"/>
        <v>#N/A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5" x14ac:dyDescent="0.25">
      <c r="A3572">
        <v>462027</v>
      </c>
      <c r="B3572" t="e">
        <f t="shared" si="110"/>
        <v>#N/A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5" x14ac:dyDescent="0.25">
      <c r="A3573">
        <v>462028</v>
      </c>
      <c r="B3573" t="e">
        <f t="shared" si="110"/>
        <v>#N/A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5" x14ac:dyDescent="0.25">
      <c r="A3574">
        <v>462035</v>
      </c>
      <c r="B3574" t="e">
        <f t="shared" si="110"/>
        <v>#N/A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5" x14ac:dyDescent="0.25">
      <c r="A3575">
        <v>462042</v>
      </c>
      <c r="B3575" t="e">
        <f t="shared" si="110"/>
        <v>#N/A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5" x14ac:dyDescent="0.25">
      <c r="A3576">
        <v>462140</v>
      </c>
      <c r="B3576" t="str">
        <f t="shared" si="110"/>
        <v>SEVROLL Alfa II mounting bar 100mm black matt (sample)</v>
      </c>
      <c r="C3576" s="185">
        <f t="shared" si="111"/>
        <v>0.28853000000000001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8.0211299999999994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5" x14ac:dyDescent="0.25">
      <c r="A3577">
        <v>462141</v>
      </c>
      <c r="B3577" t="str">
        <f t="shared" si="110"/>
        <v>SEVROLL Faworyt II mounting rail 100mm white matt (sample)</v>
      </c>
      <c r="C3577" s="185">
        <f t="shared" si="111"/>
        <v>0.28473999999999999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7.9156300000000002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5" x14ac:dyDescent="0.25">
      <c r="A3578">
        <v>462142</v>
      </c>
      <c r="B3578" t="str">
        <f t="shared" si="110"/>
        <v>SEVROLL Fox II mounting bar 100mm gloss black (sample)</v>
      </c>
      <c r="C3578" s="185">
        <f t="shared" si="111"/>
        <v>0.33973999999999999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9.4446300000000001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5" x14ac:dyDescent="0.25">
      <c r="A3579">
        <v>462153</v>
      </c>
      <c r="B3579" t="str">
        <f t="shared" si="110"/>
        <v>SEVROLL Vitara mounting bar 100mm silver (sample)</v>
      </c>
      <c r="C3579" s="185">
        <f t="shared" si="111"/>
        <v>0.21873999999999999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6.0808299999999997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5" x14ac:dyDescent="0.25">
      <c r="A3580">
        <v>462154</v>
      </c>
      <c r="B3580" t="str">
        <f t="shared" si="110"/>
        <v>SEVROLL Lynx mounting bar 100mm olive (sample)</v>
      </c>
      <c r="C3580" s="185">
        <f t="shared" si="111"/>
        <v>0.41842000000000001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11.632020000000001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5" x14ac:dyDescent="0.25">
      <c r="A3581">
        <v>462518</v>
      </c>
      <c r="B3581" t="str">
        <f t="shared" si="110"/>
        <v>SEVROLL 05538 complete kit Gemini 18 Focus 18C silver for two doors</v>
      </c>
      <c r="C3581" s="185">
        <f t="shared" si="111"/>
        <v>0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>
        <v>0</v>
      </c>
      <c r="I3581" s="460">
        <v>0</v>
      </c>
      <c r="J3581" s="460">
        <v>231.57578000000001</v>
      </c>
      <c r="K3581" s="460">
        <v>0</v>
      </c>
      <c r="L3581" s="459" t="s">
        <v>539</v>
      </c>
      <c r="O3581">
        <v>0</v>
      </c>
      <c r="P3581" t="s">
        <v>9811</v>
      </c>
    </row>
    <row r="3582" spans="1:16" ht="15" x14ac:dyDescent="0.25">
      <c r="A3582">
        <v>462519</v>
      </c>
      <c r="B3582" t="str">
        <f t="shared" si="110"/>
        <v>SEVROLL 05539 complete set of fittings Focus II silver for three doors 2.35m</v>
      </c>
      <c r="C3582" s="185">
        <f t="shared" si="111"/>
        <v>2.2000000000000001E-4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9.9199999999999997E-2</v>
      </c>
      <c r="L3582" s="459" t="s">
        <v>541</v>
      </c>
      <c r="O3582">
        <v>2.2000000000000001E-4</v>
      </c>
      <c r="P3582" t="s">
        <v>9812</v>
      </c>
    </row>
    <row r="3583" spans="1:16" ht="15" x14ac:dyDescent="0.25">
      <c r="A3583">
        <v>462520</v>
      </c>
      <c r="B3583" t="str">
        <f t="shared" si="110"/>
        <v>SEVROLL 05540 complete set Gemini 18 bar Focus 18C silver for four doors</v>
      </c>
      <c r="C3583" s="185">
        <f t="shared" si="111"/>
        <v>0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>
        <v>0</v>
      </c>
      <c r="I3583" s="460">
        <v>0</v>
      </c>
      <c r="J3583" s="460">
        <v>442.46870999999999</v>
      </c>
      <c r="K3583" s="460">
        <v>0</v>
      </c>
      <c r="L3583" s="459" t="s">
        <v>539</v>
      </c>
      <c r="O3583">
        <v>0</v>
      </c>
      <c r="P3583" t="s">
        <v>9813</v>
      </c>
    </row>
    <row r="3584" spans="1:16" ht="15" x14ac:dyDescent="0.25">
      <c r="A3584">
        <v>462521</v>
      </c>
      <c r="B3584" t="str">
        <f t="shared" si="110"/>
        <v>SEVROLL 05541 complete set Gemini 18 bar Focus 18C silver for five doors</v>
      </c>
      <c r="C3584" s="185">
        <f t="shared" si="111"/>
        <v>0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>
        <v>0</v>
      </c>
      <c r="I3584" s="460">
        <v>0</v>
      </c>
      <c r="J3584" s="460">
        <v>568.46256000000005</v>
      </c>
      <c r="K3584" s="460">
        <v>0</v>
      </c>
      <c r="L3584" s="459" t="s">
        <v>539</v>
      </c>
      <c r="O3584">
        <v>0</v>
      </c>
      <c r="P3584" t="s">
        <v>9814</v>
      </c>
    </row>
    <row r="3585" spans="1:16" ht="15" x14ac:dyDescent="0.25">
      <c r="A3585">
        <v>462566</v>
      </c>
      <c r="B3585" t="e">
        <f t="shared" si="110"/>
        <v>#N/A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5" x14ac:dyDescent="0.25">
      <c r="A3586">
        <v>462573</v>
      </c>
      <c r="B3586" t="e">
        <f t="shared" si="110"/>
        <v>#N/A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5" x14ac:dyDescent="0.25">
      <c r="A3587">
        <v>464138</v>
      </c>
      <c r="B3587" t="str">
        <f t="shared" si="110"/>
        <v>SEVROLL 05527 angle Mini 17x11mm 4.05m silver</v>
      </c>
      <c r="C3587" s="185">
        <f t="shared" si="111"/>
        <v>0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>
        <v>0</v>
      </c>
      <c r="I3587" s="460">
        <v>0</v>
      </c>
      <c r="J3587" s="460">
        <v>30.166260000000001</v>
      </c>
      <c r="K3587" s="460">
        <v>0</v>
      </c>
      <c r="L3587" s="459" t="s">
        <v>540</v>
      </c>
      <c r="O3587">
        <v>0</v>
      </c>
      <c r="P3587" t="s">
        <v>9702</v>
      </c>
    </row>
    <row r="3588" spans="1:16" ht="15" x14ac:dyDescent="0.25">
      <c r="A3588">
        <v>464295</v>
      </c>
      <c r="B3588" t="e">
        <f t="shared" ref="B3588:B3651" si="112">IF($A$2=1,D3588,IF($A$2=2,F3588,IF($A$2=3,G3588,IF($A$2=4,E3588,IF($A$2&gt;4,P3588,"zadat jazyk")))))</f>
        <v>#N/A</v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5" x14ac:dyDescent="0.25">
      <c r="A3589">
        <v>464296</v>
      </c>
      <c r="B3589" t="str">
        <f t="shared" si="112"/>
        <v>SEVROLL 05463 complete set of fittings Fox II silver for three doors 2.35m</v>
      </c>
      <c r="C3589" s="185">
        <f t="shared" si="113"/>
        <v>2.2000000000000001E-4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9.9199999999999997E-2</v>
      </c>
      <c r="L3589" s="459" t="s">
        <v>541</v>
      </c>
      <c r="O3589">
        <v>2.2000000000000001E-4</v>
      </c>
      <c r="P3589" t="s">
        <v>9703</v>
      </c>
    </row>
    <row r="3590" spans="1:16" ht="15" x14ac:dyDescent="0.25">
      <c r="A3590">
        <v>465914</v>
      </c>
      <c r="B3590" t="e">
        <f t="shared" si="112"/>
        <v>#N/A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5" x14ac:dyDescent="0.25">
      <c r="A3591">
        <v>465917</v>
      </c>
      <c r="B3591" t="e">
        <f t="shared" si="112"/>
        <v>#N/A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5" x14ac:dyDescent="0.25">
      <c r="A3592">
        <v>467244</v>
      </c>
      <c r="B3592" t="e">
        <f t="shared" si="112"/>
        <v>#N/A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5" x14ac:dyDescent="0.25">
      <c r="A3593">
        <v>475310</v>
      </c>
      <c r="B3593" t="str">
        <f t="shared" si="112"/>
        <v>SEVROLL Victoria II mounting rail 18mm 2.7m RAL7015 mat</v>
      </c>
      <c r="C3593" s="185">
        <f t="shared" si="113"/>
        <v>42.515000000000001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>
        <v>1399.0048400000001</v>
      </c>
      <c r="I3593" s="460">
        <v>50.301690000000001</v>
      </c>
      <c r="J3593" s="460">
        <v>188.23258000000001</v>
      </c>
      <c r="K3593" s="460">
        <v>20048.398389999998</v>
      </c>
      <c r="L3593" s="459" t="s">
        <v>539</v>
      </c>
      <c r="O3593">
        <v>42.515000000000001</v>
      </c>
      <c r="P3593" t="s">
        <v>10313</v>
      </c>
    </row>
    <row r="3594" spans="1:16" ht="15" x14ac:dyDescent="0.25">
      <c r="A3594">
        <v>475311</v>
      </c>
      <c r="B3594" t="str">
        <f t="shared" si="112"/>
        <v>SEVROLL Gemini overhead line 3m RAL7015 mat</v>
      </c>
      <c r="C3594" s="185">
        <f t="shared" si="113"/>
        <v>64.569999999999993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>
        <v>2124.2003399999999</v>
      </c>
      <c r="I3594" s="460">
        <v>76.376329999999996</v>
      </c>
      <c r="J3594" s="460">
        <v>285.87974000000003</v>
      </c>
      <c r="K3594" s="460">
        <v>30440.791539999998</v>
      </c>
      <c r="L3594" s="459" t="s">
        <v>539</v>
      </c>
      <c r="O3594">
        <v>64.569999999999993</v>
      </c>
      <c r="P3594" t="s">
        <v>10314</v>
      </c>
    </row>
    <row r="3595" spans="1:16" ht="15" x14ac:dyDescent="0.25">
      <c r="A3595">
        <v>475312</v>
      </c>
      <c r="B3595" t="str">
        <f t="shared" si="112"/>
        <v>SEVROLL Elegant II lower guide 3m RAL7015 mat</v>
      </c>
      <c r="C3595" s="185">
        <f t="shared" si="113"/>
        <v>36.024999999999999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>
        <v>1185.4992</v>
      </c>
      <c r="I3595" s="460">
        <v>42.625019999999999</v>
      </c>
      <c r="J3595" s="460">
        <v>159.49850000000001</v>
      </c>
      <c r="K3595" s="460">
        <v>16988.761989999999</v>
      </c>
      <c r="L3595" s="459" t="s">
        <v>539</v>
      </c>
      <c r="O3595">
        <v>36.024999999999999</v>
      </c>
      <c r="P3595" t="s">
        <v>10315</v>
      </c>
    </row>
    <row r="3596" spans="1:16" ht="15" x14ac:dyDescent="0.25">
      <c r="A3596">
        <v>475313</v>
      </c>
      <c r="B3596" t="str">
        <f t="shared" si="112"/>
        <v>SEVROLL connecting strip H18 3m RAL7015 mat</v>
      </c>
      <c r="C3596" s="185">
        <f t="shared" si="113"/>
        <v>28.05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>
        <v>922.77868999999998</v>
      </c>
      <c r="I3596" s="460">
        <v>33.178820000000002</v>
      </c>
      <c r="J3596" s="460">
        <v>124.18966</v>
      </c>
      <c r="K3596" s="460">
        <v>13223.85332</v>
      </c>
      <c r="L3596" s="459" t="s">
        <v>539</v>
      </c>
      <c r="O3596">
        <v>28.05</v>
      </c>
      <c r="P3596" t="s">
        <v>10316</v>
      </c>
    </row>
    <row r="3597" spans="1:16" ht="15" x14ac:dyDescent="0.25">
      <c r="A3597">
        <v>481515</v>
      </c>
      <c r="B3597" t="str">
        <f t="shared" si="112"/>
        <v>SEVROLL 20006 safety film 500mm/400m black</v>
      </c>
      <c r="C3597" s="185">
        <f t="shared" si="113"/>
        <v>410.52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>
        <v>14330.991029999999</v>
      </c>
      <c r="I3597" s="460">
        <v>485.58172000000002</v>
      </c>
      <c r="J3597" s="460">
        <v>1890.3761999999999</v>
      </c>
      <c r="K3597" s="460">
        <v>199019.77697000001</v>
      </c>
      <c r="L3597" s="459" t="s">
        <v>539</v>
      </c>
      <c r="O3597">
        <v>410.52</v>
      </c>
      <c r="P3597" t="s">
        <v>10317</v>
      </c>
    </row>
    <row r="3598" spans="1:16" ht="15" x14ac:dyDescent="0.25">
      <c r="A3598">
        <v>488003</v>
      </c>
      <c r="B3598" t="str">
        <f t="shared" si="112"/>
        <v>SEVROLL 20258-SV shock absorber Mini SV40 (25 - 40kg) - 2 pcs (promotion)</v>
      </c>
      <c r="C3598" s="185">
        <f t="shared" si="113"/>
        <v>2.2000000000000001E-3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>
        <v>7.5060000000000002E-2</v>
      </c>
      <c r="I3598" s="460">
        <v>2.5500000000000002E-3</v>
      </c>
      <c r="J3598" s="460">
        <v>9.7099999999999999E-3</v>
      </c>
      <c r="K3598" s="460">
        <v>0.99795999999999996</v>
      </c>
      <c r="L3598" s="459" t="s">
        <v>541</v>
      </c>
      <c r="O3598">
        <v>2.2000000000000001E-3</v>
      </c>
      <c r="P3598" t="s">
        <v>10318</v>
      </c>
    </row>
    <row r="3599" spans="1:16" ht="15" x14ac:dyDescent="0.25">
      <c r="A3599">
        <v>488004</v>
      </c>
      <c r="B3599" t="str">
        <f t="shared" si="112"/>
        <v>SEVROLL 10236 2x lower carriage WD18V without positioner with spring (promotion)</v>
      </c>
      <c r="C3599" s="185">
        <f t="shared" si="113"/>
        <v>2.2000000000000001E-3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>
        <v>7.5060000000000002E-2</v>
      </c>
      <c r="I3599" s="460">
        <v>2.5500000000000002E-3</v>
      </c>
      <c r="J3599" s="460">
        <v>9.7099999999999999E-3</v>
      </c>
      <c r="K3599" s="460">
        <v>0.99795999999999996</v>
      </c>
      <c r="L3599" s="459" t="s">
        <v>541</v>
      </c>
      <c r="O3599">
        <v>2.2000000000000001E-3</v>
      </c>
      <c r="P3599" t="s">
        <v>10319</v>
      </c>
    </row>
    <row r="3600" spans="1:16" ht="15" x14ac:dyDescent="0.25">
      <c r="A3600">
        <v>488235</v>
      </c>
      <c r="B3600" t="str">
        <f t="shared" si="112"/>
        <v>SEVROLL 05747 lower cover strip Simple/Blue 2m (for laminate 18mm) black mat</v>
      </c>
      <c r="C3600" s="185">
        <f t="shared" si="113"/>
        <v>16.521999999999998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7047.3470500000003</v>
      </c>
      <c r="L3600" s="459" t="s">
        <v>538</v>
      </c>
      <c r="O3600">
        <v>16.521999999999998</v>
      </c>
      <c r="P3600" t="s">
        <v>10320</v>
      </c>
    </row>
    <row r="3601" spans="1:16" ht="15" x14ac:dyDescent="0.25">
      <c r="A3601">
        <v>488236</v>
      </c>
      <c r="B3601" t="str">
        <f t="shared" si="112"/>
        <v>SEVROLL 05748 lower cover strip Simple/Blue 3m (for laminate 18mm) black mat</v>
      </c>
      <c r="C3601" s="185">
        <f t="shared" si="113"/>
        <v>24.398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10560.43881</v>
      </c>
      <c r="L3601" s="459" t="s">
        <v>538</v>
      </c>
      <c r="O3601">
        <v>24.398</v>
      </c>
      <c r="P3601" t="s">
        <v>10321</v>
      </c>
    </row>
    <row r="3602" spans="1:16" ht="15" x14ac:dyDescent="0.25">
      <c r="A3602">
        <v>488237</v>
      </c>
      <c r="B3602" t="str">
        <f t="shared" si="112"/>
        <v>SEVROLL 05749 upper guide bar Simple/Blue 2m (for laminate 18mm) black mat</v>
      </c>
      <c r="C3602" s="185">
        <f t="shared" si="113"/>
        <v>8.5139999999999993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3597.7446500000001</v>
      </c>
      <c r="L3602" s="459" t="s">
        <v>538</v>
      </c>
      <c r="O3602">
        <v>8.5139999999999993</v>
      </c>
      <c r="P3602" t="s">
        <v>10322</v>
      </c>
    </row>
    <row r="3603" spans="1:16" ht="15" x14ac:dyDescent="0.25">
      <c r="A3603">
        <v>488238</v>
      </c>
      <c r="B3603" t="str">
        <f t="shared" si="112"/>
        <v>SEVROLL 05750 upper guide rail Simple/Blue 3m (for laminate 18mm) black mat</v>
      </c>
      <c r="C3603" s="185">
        <f t="shared" si="113"/>
        <v>12.474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5396.6169900000004</v>
      </c>
      <c r="L3603" s="459" t="s">
        <v>538</v>
      </c>
      <c r="O3603">
        <v>12.474</v>
      </c>
      <c r="P3603" t="s">
        <v>10323</v>
      </c>
    </row>
    <row r="3604" spans="1:16" ht="15" x14ac:dyDescent="0.25">
      <c r="A3604">
        <v>488239</v>
      </c>
      <c r="B3604" t="str">
        <f t="shared" si="112"/>
        <v>SEVROLL 05746 connecting strip Simple/Blue H21 3m (for laminate 18mm) black mat</v>
      </c>
      <c r="C3604" s="185">
        <f t="shared" si="113"/>
        <v>13.882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6042.0946599999997</v>
      </c>
      <c r="L3604" s="459" t="s">
        <v>538</v>
      </c>
      <c r="O3604">
        <v>13.882</v>
      </c>
      <c r="P3604" t="s">
        <v>10324</v>
      </c>
    </row>
    <row r="3605" spans="1:16" ht="15" x14ac:dyDescent="0.25">
      <c r="A3605">
        <v>488246</v>
      </c>
      <c r="B3605" t="str">
        <f t="shared" si="112"/>
        <v>SEVROLL 05745 Era mounting bar 18mm 2.70m black mat</v>
      </c>
      <c r="C3605" s="185">
        <f t="shared" si="113"/>
        <v>14.938000000000001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6465.3587500000003</v>
      </c>
      <c r="L3605" s="459" t="s">
        <v>538</v>
      </c>
      <c r="O3605">
        <v>14.938000000000001</v>
      </c>
      <c r="P3605" t="s">
        <v>10325</v>
      </c>
    </row>
    <row r="3606" spans="1:16" ht="15" x14ac:dyDescent="0.25">
      <c r="A3606">
        <v>488247</v>
      </c>
      <c r="B3606" t="str">
        <f t="shared" si="112"/>
        <v>SEVROLL 05909 Rekord mounting bar 18mm 2.70m black mat</v>
      </c>
      <c r="C3606" s="185">
        <f t="shared" si="113"/>
        <v>17.841999999999999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6592.3378899999998</v>
      </c>
      <c r="L3606" s="459" t="s">
        <v>538</v>
      </c>
      <c r="O3606">
        <v>17.841999999999999</v>
      </c>
      <c r="P3606" t="s">
        <v>10326</v>
      </c>
    </row>
    <row r="3607" spans="1:16" ht="15" x14ac:dyDescent="0.25">
      <c r="A3607">
        <v>488257</v>
      </c>
      <c r="B3607" t="str">
        <f t="shared" si="112"/>
        <v>SEVROLL 05751 Blue-V bottom line 2m black mat</v>
      </c>
      <c r="C3607" s="185">
        <f t="shared" si="113"/>
        <v>11.263999999999999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4264.3854499999998</v>
      </c>
      <c r="L3607" s="459" t="s">
        <v>538</v>
      </c>
      <c r="O3607">
        <v>11.263999999999999</v>
      </c>
      <c r="P3607" t="s">
        <v>10327</v>
      </c>
    </row>
    <row r="3608" spans="1:16" ht="15" x14ac:dyDescent="0.25">
      <c r="A3608">
        <v>488258</v>
      </c>
      <c r="B3608" t="str">
        <f t="shared" si="112"/>
        <v>SEVROLL 05752 Blue-V bottom line 3m black mat</v>
      </c>
      <c r="C3608" s="185">
        <f t="shared" si="113"/>
        <v>16.478000000000002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6401.8693899999998</v>
      </c>
      <c r="L3608" s="459" t="s">
        <v>538</v>
      </c>
      <c r="O3608">
        <v>16.478000000000002</v>
      </c>
      <c r="P3608" t="s">
        <v>10328</v>
      </c>
    </row>
    <row r="3609" spans="1:16" ht="15" x14ac:dyDescent="0.25">
      <c r="A3609">
        <v>488259</v>
      </c>
      <c r="B3609" t="str">
        <f t="shared" si="112"/>
        <v>SEVROLL 05753 Blue-V bottom line 6m black mat</v>
      </c>
      <c r="C3609" s="185">
        <f t="shared" si="113"/>
        <v>33.198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134.91838000000001</v>
      </c>
      <c r="K3609" s="460">
        <v>12793.156789999999</v>
      </c>
      <c r="L3609" s="459" t="s">
        <v>539</v>
      </c>
      <c r="O3609">
        <v>33.198</v>
      </c>
      <c r="P3609" t="s">
        <v>10329</v>
      </c>
    </row>
    <row r="3610" spans="1:16" ht="15" x14ac:dyDescent="0.25">
      <c r="A3610">
        <v>488266</v>
      </c>
      <c r="B3610" t="str">
        <f t="shared" si="112"/>
        <v>SEVROLL 05754 Blue top line 2m black mat</v>
      </c>
      <c r="C3610" s="185">
        <f t="shared" si="113"/>
        <v>19.602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7978.5276999999996</v>
      </c>
      <c r="L3610" s="459" t="s">
        <v>538</v>
      </c>
      <c r="O3610">
        <v>19.602</v>
      </c>
      <c r="P3610" t="s">
        <v>10330</v>
      </c>
    </row>
    <row r="3611" spans="1:16" ht="15" x14ac:dyDescent="0.25">
      <c r="A3611">
        <v>488267</v>
      </c>
      <c r="B3611" t="str">
        <f t="shared" si="112"/>
        <v>SEVROLL 05755 Blue top line 3m black mat</v>
      </c>
      <c r="C3611" s="185">
        <f t="shared" si="113"/>
        <v>29.062000000000001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11967.79175</v>
      </c>
      <c r="L3611" s="459" t="s">
        <v>538</v>
      </c>
      <c r="O3611">
        <v>29.062000000000001</v>
      </c>
      <c r="P3611" t="s">
        <v>10331</v>
      </c>
    </row>
    <row r="3612" spans="1:16" ht="15" x14ac:dyDescent="0.25">
      <c r="A3612">
        <v>488268</v>
      </c>
      <c r="B3612" t="str">
        <f t="shared" si="112"/>
        <v>SEVROLL 05756 Blue upper line 6m black mat</v>
      </c>
      <c r="C3612" s="185">
        <f t="shared" si="113"/>
        <v>58.3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199.01089999999999</v>
      </c>
      <c r="K3612" s="460">
        <v>23935.583500000001</v>
      </c>
      <c r="L3612" s="459" t="s">
        <v>539</v>
      </c>
      <c r="O3612">
        <v>58.3</v>
      </c>
      <c r="P3612" t="s">
        <v>10332</v>
      </c>
    </row>
    <row r="3613" spans="1:16" ht="15" x14ac:dyDescent="0.25">
      <c r="A3613">
        <v>488274</v>
      </c>
      <c r="B3613" t="str">
        <f t="shared" si="112"/>
        <v>SEVROLL 05808 Concordia fittings set for two doors, 1150-1750mm, 15-22mm, 20 kg</v>
      </c>
      <c r="C3613" s="185">
        <f t="shared" si="113"/>
        <v>495.44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215602.65870999999</v>
      </c>
      <c r="L3613" s="459" t="s">
        <v>539</v>
      </c>
      <c r="O3613">
        <v>495.44</v>
      </c>
      <c r="P3613" t="s">
        <v>10333</v>
      </c>
    </row>
    <row r="3614" spans="1:16" ht="15" x14ac:dyDescent="0.25">
      <c r="A3614">
        <v>488275</v>
      </c>
      <c r="B3614" t="str">
        <f t="shared" si="112"/>
        <v>SEVROLL 05809 Concordia fittings set for two doors, 1750-2350mm, 15-22mm, 20 kg</v>
      </c>
      <c r="C3614" s="185">
        <f t="shared" si="113"/>
        <v>520.69600000000003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226597.44734000001</v>
      </c>
      <c r="L3614" s="459" t="s">
        <v>539</v>
      </c>
      <c r="O3614">
        <v>520.69600000000003</v>
      </c>
      <c r="P3614" t="s">
        <v>10334</v>
      </c>
    </row>
    <row r="3615" spans="1:16" ht="15" x14ac:dyDescent="0.25">
      <c r="A3615">
        <v>488534</v>
      </c>
      <c r="B3615" t="str">
        <f t="shared" si="112"/>
        <v>K-SEVROLL Alfa II handle. rail 18 mm,2.70 m,silver+5x upper+5x lower carriage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5" x14ac:dyDescent="0.25">
      <c r="A3616">
        <v>488535</v>
      </c>
      <c r="B3616" t="str">
        <f t="shared" si="112"/>
        <v>K-SEVROLL Focus II handle. rail 18 mm,2.70 m,silver+5x upper+5x lower carriage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5" x14ac:dyDescent="0.25">
      <c r="A3617">
        <v>488536</v>
      </c>
      <c r="B3617" t="str">
        <f t="shared" si="112"/>
        <v>K-SEVROLL Alfa II handle. rail 18 mm,2.70 m,silver+upper/lower carriage+guide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5" x14ac:dyDescent="0.25">
      <c r="A3618">
        <v>488537</v>
      </c>
      <c r="B3618" t="str">
        <f t="shared" si="112"/>
        <v>K-SEVROLL Focus II handle. rail 18 mm, 2.70 m, silver+upper/lower carriage+guide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5" x14ac:dyDescent="0.25">
      <c r="A3619">
        <v>489286</v>
      </c>
      <c r="B3619" t="str">
        <f t="shared" si="112"/>
        <v>SEVROLL 05784 Porto GM 18 mounting rail 2.7m silver</v>
      </c>
      <c r="C3619" s="185">
        <f t="shared" si="113"/>
        <v>20.152000000000001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8546.2390500000001</v>
      </c>
      <c r="L3619" s="459" t="s">
        <v>539</v>
      </c>
      <c r="O3619">
        <v>20.152000000000001</v>
      </c>
      <c r="P3619" t="s">
        <v>10339</v>
      </c>
    </row>
    <row r="3620" spans="1:16" ht="15" x14ac:dyDescent="0.25">
      <c r="A3620">
        <v>489287</v>
      </c>
      <c r="B3620" t="str">
        <f t="shared" si="112"/>
        <v>SEVROLL 05785 Porto GM 18 mounting bar 3m silver</v>
      </c>
      <c r="C3620" s="185">
        <f t="shared" si="113"/>
        <v>22.373999999999999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9490.0595200000007</v>
      </c>
      <c r="L3620" s="459" t="s">
        <v>538</v>
      </c>
      <c r="O3620">
        <v>22.373999999999999</v>
      </c>
      <c r="P3620" t="s">
        <v>10340</v>
      </c>
    </row>
    <row r="3621" spans="1:16" ht="15" x14ac:dyDescent="0.25">
      <c r="A3621">
        <v>489288</v>
      </c>
      <c r="B3621" t="str">
        <f t="shared" si="112"/>
        <v>SEVROLL 05787 Porto GM 18 grip bar 3m olive</v>
      </c>
      <c r="C3621" s="185">
        <f t="shared" si="113"/>
        <v>27.082000000000001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11865.16689</v>
      </c>
      <c r="L3621" s="459" t="s">
        <v>539</v>
      </c>
      <c r="O3621">
        <v>27.082000000000001</v>
      </c>
      <c r="P3621" t="s">
        <v>10341</v>
      </c>
    </row>
    <row r="3622" spans="1:16" ht="15" x14ac:dyDescent="0.25">
      <c r="A3622">
        <v>489289</v>
      </c>
      <c r="B3622" t="str">
        <f t="shared" si="112"/>
        <v>SEVROLL 05786 Porto GM 18 grab rail 2.7m olive</v>
      </c>
      <c r="C3622" s="185">
        <f t="shared" si="113"/>
        <v>24.376000000000001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10682.799000000001</v>
      </c>
      <c r="L3622" s="459" t="s">
        <v>539</v>
      </c>
      <c r="O3622">
        <v>24.376000000000001</v>
      </c>
      <c r="P3622" t="s">
        <v>10342</v>
      </c>
    </row>
    <row r="3623" spans="1:16" ht="15" x14ac:dyDescent="0.25">
      <c r="A3623">
        <v>489290</v>
      </c>
      <c r="B3623" t="str">
        <f t="shared" si="112"/>
        <v>SEVROLL 05790 Prosper GM 18 mounting rail 2.7m silver</v>
      </c>
      <c r="C3623" s="185">
        <f t="shared" si="113"/>
        <v>20.152000000000001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9023.3350900000005</v>
      </c>
      <c r="L3623" s="459" t="s">
        <v>538</v>
      </c>
      <c r="O3623">
        <v>20.152000000000001</v>
      </c>
      <c r="P3623" t="s">
        <v>10343</v>
      </c>
    </row>
    <row r="3624" spans="1:16" ht="15" x14ac:dyDescent="0.25">
      <c r="A3624">
        <v>489291</v>
      </c>
      <c r="B3624" t="str">
        <f t="shared" si="112"/>
        <v>SEVROLL 05791 Prosper GM 18 mounting rail 2.7m olive</v>
      </c>
      <c r="C3624" s="185">
        <f t="shared" si="113"/>
        <v>24.376000000000001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11284.35476</v>
      </c>
      <c r="L3624" s="459" t="s">
        <v>539</v>
      </c>
      <c r="O3624">
        <v>24.376000000000001</v>
      </c>
      <c r="P3624" t="s">
        <v>10344</v>
      </c>
    </row>
    <row r="3625" spans="1:16" ht="15" x14ac:dyDescent="0.25">
      <c r="A3625">
        <v>489292</v>
      </c>
      <c r="B3625" t="str">
        <f t="shared" si="112"/>
        <v>SEVROLL 05788 Arte GM 18 mounting bar 18mm 2.7m silver</v>
      </c>
      <c r="C3625" s="185">
        <f t="shared" si="113"/>
        <v>20.152000000000001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9023.3350900000005</v>
      </c>
      <c r="L3625" s="459" t="s">
        <v>538</v>
      </c>
      <c r="O3625">
        <v>20.152000000000001</v>
      </c>
      <c r="P3625" t="s">
        <v>10345</v>
      </c>
    </row>
    <row r="3626" spans="1:16" ht="15" x14ac:dyDescent="0.25">
      <c r="A3626">
        <v>489293</v>
      </c>
      <c r="B3626" t="str">
        <f t="shared" si="112"/>
        <v>SEVROLL 05789 Arte GM 18 mounting bar 18mm 2.7m olive</v>
      </c>
      <c r="C3626" s="185">
        <f t="shared" si="113"/>
        <v>24.376000000000001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11284.35476</v>
      </c>
      <c r="L3626" s="459" t="s">
        <v>539</v>
      </c>
      <c r="O3626">
        <v>24.376000000000001</v>
      </c>
      <c r="P3626" t="s">
        <v>10346</v>
      </c>
    </row>
    <row r="3627" spans="1:16" ht="15" x14ac:dyDescent="0.25">
      <c r="A3627">
        <v>489294</v>
      </c>
      <c r="B3627" t="str">
        <f t="shared" si="112"/>
        <v>SEVROLL 05910 Arte GM 18 mounting rail 18mm 2.7m black matt</v>
      </c>
      <c r="C3627" s="185">
        <f t="shared" si="113"/>
        <v>24.815999999999999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11699.220729999999</v>
      </c>
      <c r="L3627" s="459" t="s">
        <v>539</v>
      </c>
      <c r="O3627">
        <v>24.815999999999999</v>
      </c>
      <c r="P3627" t="s">
        <v>10347</v>
      </c>
    </row>
    <row r="3628" spans="1:16" ht="15" x14ac:dyDescent="0.25">
      <c r="A3628">
        <v>489301</v>
      </c>
      <c r="B3628" t="str">
        <f t="shared" si="112"/>
        <v>SEVROLL 05903 Focus II 18mm mounting bar 2.7m black mat</v>
      </c>
      <c r="C3628" s="185">
        <f t="shared" si="113"/>
        <v>15.532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4304.2347499999996</v>
      </c>
      <c r="L3628" s="459" t="s">
        <v>538</v>
      </c>
      <c r="O3628">
        <v>15.532</v>
      </c>
      <c r="P3628" t="s">
        <v>10348</v>
      </c>
    </row>
    <row r="3629" spans="1:16" ht="15" x14ac:dyDescent="0.25">
      <c r="A3629">
        <v>489302</v>
      </c>
      <c r="B3629" t="str">
        <f t="shared" si="112"/>
        <v>SEVROLL 05900 Fox II mounting rail 2.7m white mat</v>
      </c>
      <c r="C3629" s="185">
        <f t="shared" si="113"/>
        <v>18.260000000000002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8608.4691000000003</v>
      </c>
      <c r="L3629" s="459" t="s">
        <v>538</v>
      </c>
      <c r="O3629">
        <v>18.260000000000002</v>
      </c>
      <c r="P3629" t="s">
        <v>10349</v>
      </c>
    </row>
    <row r="3630" spans="1:16" ht="15" x14ac:dyDescent="0.25">
      <c r="A3630">
        <v>489303</v>
      </c>
      <c r="B3630" t="str">
        <f t="shared" si="112"/>
        <v>SEVROLL 04831 Pax XL mounting rail 2.7m black mat</v>
      </c>
      <c r="C3630" s="185">
        <f t="shared" si="113"/>
        <v>28.16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12145.20156</v>
      </c>
      <c r="L3630" s="459" t="s">
        <v>539</v>
      </c>
      <c r="O3630">
        <v>28.16</v>
      </c>
      <c r="P3630" t="s">
        <v>10350</v>
      </c>
    </row>
    <row r="3631" spans="1:16" ht="15" x14ac:dyDescent="0.25">
      <c r="A3631">
        <v>489304</v>
      </c>
      <c r="B3631" t="str">
        <f t="shared" si="112"/>
        <v>SEVROLL 04832 Pax XL mounting rail 3m black mat</v>
      </c>
      <c r="C3631" s="185">
        <f t="shared" si="113"/>
        <v>31.283999999999999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13514.2592</v>
      </c>
      <c r="L3631" s="459" t="s">
        <v>539</v>
      </c>
      <c r="O3631">
        <v>31.283999999999999</v>
      </c>
      <c r="P3631" t="s">
        <v>10351</v>
      </c>
    </row>
    <row r="3632" spans="1:16" ht="15" x14ac:dyDescent="0.25">
      <c r="A3632">
        <v>489305</v>
      </c>
      <c r="B3632" t="str">
        <f t="shared" si="112"/>
        <v>SEVROLL 04415 Pax XL mounting bar 3m silver</v>
      </c>
      <c r="C3632" s="185">
        <f t="shared" si="113"/>
        <v>25.388000000000002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10392.39273</v>
      </c>
      <c r="L3632" s="459" t="s">
        <v>539</v>
      </c>
      <c r="O3632">
        <v>25.388000000000002</v>
      </c>
      <c r="P3632" t="s">
        <v>10352</v>
      </c>
    </row>
    <row r="3633" spans="1:16" ht="15" x14ac:dyDescent="0.25">
      <c r="A3633">
        <v>489306</v>
      </c>
      <c r="B3633" t="str">
        <f t="shared" si="112"/>
        <v>SEVROLL 01706 Slim Line II frame rail 18mm 2.7m olive</v>
      </c>
      <c r="C3633" s="185">
        <f t="shared" si="113"/>
        <v>8.9760000000000009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4231.6330699999999</v>
      </c>
      <c r="L3633" s="459" t="s">
        <v>539</v>
      </c>
      <c r="O3633">
        <v>8.9760000000000009</v>
      </c>
      <c r="P3633" t="s">
        <v>10353</v>
      </c>
    </row>
    <row r="3634" spans="1:16" ht="15" x14ac:dyDescent="0.25">
      <c r="A3634">
        <v>489307</v>
      </c>
      <c r="B3634" t="str">
        <f t="shared" si="112"/>
        <v>SEVROLL 02549 Secret Line II frame rail 18mm 2.7m olive</v>
      </c>
      <c r="C3634" s="185">
        <f t="shared" si="113"/>
        <v>7.8760000000000003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3713.05062</v>
      </c>
      <c r="L3634" s="459" t="s">
        <v>539</v>
      </c>
      <c r="O3634">
        <v>7.8760000000000003</v>
      </c>
      <c r="P3634" t="s">
        <v>10354</v>
      </c>
    </row>
    <row r="3635" spans="1:16" ht="15" x14ac:dyDescent="0.25">
      <c r="A3635">
        <v>489308</v>
      </c>
      <c r="B3635" t="str">
        <f t="shared" si="112"/>
        <v>SEVROLL 05744 Secret Line II frame bar 18mm 2.7m black mat</v>
      </c>
      <c r="C3635" s="185">
        <f t="shared" si="113"/>
        <v>8.4700000000000006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4003.45687</v>
      </c>
      <c r="L3635" s="459" t="s">
        <v>539</v>
      </c>
      <c r="O3635">
        <v>8.4700000000000006</v>
      </c>
      <c r="P3635" t="s">
        <v>10355</v>
      </c>
    </row>
    <row r="3636" spans="1:16" ht="15" x14ac:dyDescent="0.25">
      <c r="A3636">
        <v>489309</v>
      </c>
      <c r="B3636" t="str">
        <f t="shared" si="112"/>
        <v>SEVROLL 05982 Vitara grab rail 2.7m black mat</v>
      </c>
      <c r="C3636" s="185">
        <f t="shared" si="113"/>
        <v>16.103999999999999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7529.8176999999996</v>
      </c>
      <c r="L3636" s="459" t="s">
        <v>539</v>
      </c>
      <c r="O3636">
        <v>16.103999999999999</v>
      </c>
      <c r="P3636" t="s">
        <v>10356</v>
      </c>
    </row>
    <row r="3637" spans="1:16" ht="15" x14ac:dyDescent="0.25">
      <c r="A3637">
        <v>489624</v>
      </c>
      <c r="B3637" t="str">
        <f t="shared" si="112"/>
        <v>Sevroll 05000 Lux III grab rail 2.7m gold</v>
      </c>
      <c r="C3637" s="185">
        <f t="shared" si="113"/>
        <v>23.077999999999999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10879.86037</v>
      </c>
      <c r="L3637" s="459" t="s">
        <v>539</v>
      </c>
      <c r="O3637">
        <v>23.077999999999999</v>
      </c>
      <c r="P3637" t="s">
        <v>10357</v>
      </c>
    </row>
    <row r="3638" spans="1:16" ht="15" x14ac:dyDescent="0.25">
      <c r="A3638">
        <v>489625</v>
      </c>
      <c r="B3638" t="str">
        <f t="shared" si="112"/>
        <v>Sevroll 81002 Lux III mounting rail 3m silver</v>
      </c>
      <c r="C3638" s="185">
        <f t="shared" si="113"/>
        <v>24.463999999999999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10952.46205</v>
      </c>
      <c r="L3638" s="459" t="s">
        <v>539</v>
      </c>
      <c r="O3638">
        <v>24.463999999999999</v>
      </c>
      <c r="P3638" t="s">
        <v>10358</v>
      </c>
    </row>
    <row r="3639" spans="1:16" ht="15" x14ac:dyDescent="0.25">
      <c r="A3639">
        <v>489626</v>
      </c>
      <c r="B3639" t="str">
        <f t="shared" si="112"/>
        <v>SEVROLL 02782 Beta 16mm mounting rail 2.70m olive</v>
      </c>
      <c r="C3639" s="185">
        <f t="shared" si="113"/>
        <v>8.0960000000000001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3816.7671</v>
      </c>
      <c r="L3639" s="459" t="s">
        <v>539</v>
      </c>
      <c r="O3639">
        <v>8.0960000000000001</v>
      </c>
      <c r="P3639" t="s">
        <v>10359</v>
      </c>
    </row>
    <row r="3640" spans="1:16" ht="15" x14ac:dyDescent="0.25">
      <c r="A3640">
        <v>489947</v>
      </c>
      <c r="B3640" t="str">
        <f t="shared" si="112"/>
        <v>SEVROLL 04417 Pax XL mounting rail 3m white gloss</v>
      </c>
      <c r="C3640" s="185">
        <f t="shared" si="113"/>
        <v>34.76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13514.2592</v>
      </c>
      <c r="L3640" s="459" t="s">
        <v>539</v>
      </c>
      <c r="O3640">
        <v>34.76</v>
      </c>
      <c r="P3640" t="s">
        <v>10360</v>
      </c>
    </row>
    <row r="3641" spans="1:16" ht="15" x14ac:dyDescent="0.25">
      <c r="A3641">
        <v>489948</v>
      </c>
      <c r="B3641" t="str">
        <f t="shared" si="112"/>
        <v>Sevroll 85622 Lux III grab rail 3m olive</v>
      </c>
      <c r="C3641" s="185">
        <f t="shared" si="113"/>
        <v>25.652000000000001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12093.343489999999</v>
      </c>
      <c r="L3641" s="459" t="s">
        <v>539</v>
      </c>
      <c r="O3641">
        <v>25.652000000000001</v>
      </c>
      <c r="P3641" t="s">
        <v>10361</v>
      </c>
    </row>
    <row r="3642" spans="1:16" ht="15" x14ac:dyDescent="0.25">
      <c r="A3642">
        <v>489949</v>
      </c>
      <c r="B3642" t="str">
        <f t="shared" si="112"/>
        <v>Sevroll 05001 Lux III grab rail 3m gold</v>
      </c>
      <c r="C3642" s="185">
        <f t="shared" si="113"/>
        <v>25.652000000000001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12093.343489999999</v>
      </c>
      <c r="L3642" s="459" t="s">
        <v>539</v>
      </c>
      <c r="O3642">
        <v>25.652000000000001</v>
      </c>
      <c r="P3642" t="s">
        <v>10362</v>
      </c>
    </row>
    <row r="3643" spans="1:16" ht="15" x14ac:dyDescent="0.25">
      <c r="A3643">
        <v>491112</v>
      </c>
      <c r="B3643" t="str">
        <f t="shared" si="112"/>
        <v>SEVROLL 02336 decorative strip S10 3m black mat</v>
      </c>
      <c r="C3643" s="185">
        <f t="shared" si="113"/>
        <v>4.1580000000000004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1763.1804299999999</v>
      </c>
      <c r="L3643" s="459" t="s">
        <v>538</v>
      </c>
      <c r="O3643">
        <v>4.1580000000000004</v>
      </c>
      <c r="P3643" t="s">
        <v>10363</v>
      </c>
    </row>
    <row r="3644" spans="1:16" ht="15" x14ac:dyDescent="0.25">
      <c r="A3644">
        <v>90105</v>
      </c>
      <c r="B3644" t="str">
        <f t="shared" si="112"/>
        <v>SEVROLL 04534 Universal 18 mounting bar 18mm 2.7m olive</v>
      </c>
      <c r="C3644" s="185">
        <f t="shared" si="113"/>
        <v>16.456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8380.2928900000006</v>
      </c>
      <c r="L3644" s="459" t="s">
        <v>538</v>
      </c>
      <c r="O3644">
        <v>16.456</v>
      </c>
      <c r="P3644" t="s">
        <v>9152</v>
      </c>
    </row>
    <row r="3645" spans="1:16" ht="15" x14ac:dyDescent="0.25">
      <c r="A3645">
        <v>494743</v>
      </c>
      <c r="B3645" t="str">
        <f t="shared" si="112"/>
        <v>SEVROLL 06033 "U" profile for laminate 18mm 3m graphite</v>
      </c>
      <c r="C3645" s="185">
        <f t="shared" si="113"/>
        <v>5.8739999999999997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2468.4526700000001</v>
      </c>
      <c r="L3645" s="459" t="s">
        <v>538</v>
      </c>
      <c r="O3645">
        <v>5.8739999999999997</v>
      </c>
      <c r="P3645" t="s">
        <v>10364</v>
      </c>
    </row>
    <row r="3646" spans="1:16" ht="15" x14ac:dyDescent="0.25">
      <c r="A3646">
        <v>494744</v>
      </c>
      <c r="B3646" t="str">
        <f t="shared" si="112"/>
        <v>SEVROLL 06034 angle Mini 17x11mm 1.7m graphite</v>
      </c>
      <c r="C3646" s="185">
        <f t="shared" si="113"/>
        <v>2.9260000000000002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1265.3411599999999</v>
      </c>
      <c r="L3646" s="459" t="s">
        <v>538</v>
      </c>
      <c r="O3646">
        <v>2.9260000000000002</v>
      </c>
      <c r="P3646" t="s">
        <v>10365</v>
      </c>
    </row>
    <row r="3647" spans="1:16" ht="15" x14ac:dyDescent="0.25">
      <c r="A3647">
        <v>494724</v>
      </c>
      <c r="B3647" t="str">
        <f t="shared" si="112"/>
        <v>SEVROLL 06035 angle Mini 17x11mm 2.35m graphite</v>
      </c>
      <c r="C3647" s="185">
        <f t="shared" si="113"/>
        <v>4.0919999999999996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1752.8088</v>
      </c>
      <c r="L3647" s="459" t="s">
        <v>538</v>
      </c>
      <c r="O3647">
        <v>4.0919999999999996</v>
      </c>
      <c r="P3647" t="s">
        <v>10366</v>
      </c>
    </row>
    <row r="3648" spans="1:16" ht="15" x14ac:dyDescent="0.25">
      <c r="A3648">
        <v>494728</v>
      </c>
      <c r="B3648" t="str">
        <f t="shared" si="112"/>
        <v>SEVROLL 06036 angle Mini 17x11mm 3m graphite</v>
      </c>
      <c r="C3648" s="185">
        <f t="shared" si="113"/>
        <v>5.1920000000000002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2240.27646</v>
      </c>
      <c r="L3648" s="459" t="s">
        <v>538</v>
      </c>
      <c r="O3648">
        <v>5.1920000000000002</v>
      </c>
      <c r="P3648" t="s">
        <v>10367</v>
      </c>
    </row>
    <row r="3649" spans="1:16" ht="15" x14ac:dyDescent="0.25">
      <c r="A3649">
        <v>495473</v>
      </c>
      <c r="B3649" t="str">
        <f t="shared" si="112"/>
        <v>SEVROLL 06037 Gemini 10 bottom cover bar 1.7m 10mm graphite</v>
      </c>
      <c r="C3649" s="185">
        <f t="shared" si="113"/>
        <v>16.456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7592.0473700000002</v>
      </c>
      <c r="L3649" s="459" t="s">
        <v>539</v>
      </c>
      <c r="O3649">
        <v>16.456</v>
      </c>
      <c r="P3649" t="s">
        <v>10368</v>
      </c>
    </row>
    <row r="3650" spans="1:16" ht="15" x14ac:dyDescent="0.25">
      <c r="A3650">
        <v>495474</v>
      </c>
      <c r="B3650" t="str">
        <f t="shared" si="112"/>
        <v>SEVROLL 06038 Gemini 10 bottom cover bar 2.35m 10mm graphite</v>
      </c>
      <c r="C3650" s="185">
        <f t="shared" si="113"/>
        <v>22.77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10485.73761</v>
      </c>
      <c r="L3650" s="459" t="s">
        <v>539</v>
      </c>
      <c r="O3650">
        <v>22.77</v>
      </c>
      <c r="P3650" t="s">
        <v>10369</v>
      </c>
    </row>
    <row r="3651" spans="1:16" ht="15" x14ac:dyDescent="0.25">
      <c r="A3651">
        <v>495475</v>
      </c>
      <c r="B3651" t="str">
        <f t="shared" si="112"/>
        <v>SEVROLL 05967 Gemini 10 bottom cover strip 3m 10mm graphite</v>
      </c>
      <c r="C3651" s="185">
        <f t="shared" si="113"/>
        <v>29.084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13420.91432</v>
      </c>
      <c r="L3651" s="459" t="s">
        <v>539</v>
      </c>
      <c r="O3651">
        <v>29.084</v>
      </c>
      <c r="P3651" t="s">
        <v>10370</v>
      </c>
    </row>
    <row r="3652" spans="1:16" ht="15" x14ac:dyDescent="0.25">
      <c r="A3652">
        <v>495477</v>
      </c>
      <c r="B3652" t="str">
        <f t="shared" ref="B3652:B3715" si="114">IF($A$2=1,D3652,IF($A$2=2,F3652,IF($A$2=3,G3652,IF($A$2=4,E3652,IF($A$2&gt;4,P3652,"zadat jazyk")))))</f>
        <v>SEVROLL 06039 upper guide rail 1.7m graphite</v>
      </c>
      <c r="C3652" s="185">
        <f t="shared" ref="C3652:C3715" si="115">IF($A$2=1,H3652,IF($A$2=2,I3652,IF($A$2=3,J3652,IF($A$2=4,K3652,IF($A$2&gt;4,O3652,"zadat jazyk")))))</f>
        <v>10.208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4179.7746299999999</v>
      </c>
      <c r="L3652" s="459" t="s">
        <v>539</v>
      </c>
      <c r="O3652">
        <v>10.208</v>
      </c>
      <c r="P3652" t="s">
        <v>10371</v>
      </c>
    </row>
    <row r="3653" spans="1:16" ht="15" x14ac:dyDescent="0.25">
      <c r="A3653">
        <v>495616</v>
      </c>
      <c r="B3653" t="str">
        <f t="shared" si="114"/>
        <v>SEVROLL 06040 upper guide rail 2.35m graphite</v>
      </c>
      <c r="C3653" s="185">
        <f t="shared" si="115"/>
        <v>14.08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5787.3805000000002</v>
      </c>
      <c r="L3653" s="459" t="s">
        <v>539</v>
      </c>
      <c r="O3653">
        <v>14.08</v>
      </c>
      <c r="P3653" t="s">
        <v>10372</v>
      </c>
    </row>
    <row r="3654" spans="1:16" ht="15" x14ac:dyDescent="0.25">
      <c r="A3654">
        <v>495617</v>
      </c>
      <c r="B3654" t="str">
        <f t="shared" si="114"/>
        <v>SEVROLL 05966 upper guide rail 3m graphite</v>
      </c>
      <c r="C3654" s="185">
        <f t="shared" si="115"/>
        <v>17.93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7384.61438</v>
      </c>
      <c r="L3654" s="459" t="s">
        <v>539</v>
      </c>
      <c r="O3654">
        <v>17.93</v>
      </c>
      <c r="P3654" t="s">
        <v>10373</v>
      </c>
    </row>
    <row r="3655" spans="1:16" ht="15" x14ac:dyDescent="0.25">
      <c r="A3655">
        <v>496358</v>
      </c>
      <c r="B3655" t="str">
        <f t="shared" si="114"/>
        <v>SEVROLL 05971 connecting rail H10 3m graphite</v>
      </c>
      <c r="C3655" s="185">
        <f t="shared" si="115"/>
        <v>16.257999999999999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6305.9629800000002</v>
      </c>
      <c r="L3655" s="459" t="s">
        <v>539</v>
      </c>
      <c r="O3655">
        <v>16.257999999999999</v>
      </c>
      <c r="P3655" t="s">
        <v>10374</v>
      </c>
    </row>
    <row r="3656" spans="1:16" ht="15" x14ac:dyDescent="0.25">
      <c r="A3656">
        <v>494727</v>
      </c>
      <c r="B3656" t="str">
        <f t="shared" si="114"/>
        <v>SEVROLL 06041 connecting rail H18 3m graphite</v>
      </c>
      <c r="C3656" s="185">
        <f t="shared" si="115"/>
        <v>14.85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6212.6180999999997</v>
      </c>
      <c r="L3656" s="459" t="s">
        <v>539</v>
      </c>
      <c r="O3656">
        <v>14.85</v>
      </c>
      <c r="P3656" t="s">
        <v>10375</v>
      </c>
    </row>
    <row r="3657" spans="1:16" ht="15" x14ac:dyDescent="0.25">
      <c r="A3657">
        <v>494667</v>
      </c>
      <c r="B3657" t="str">
        <f t="shared" si="114"/>
        <v>SEVROLL 06053 Alfa II handle bar 16/18 mm, 2.7 m graphite</v>
      </c>
      <c r="C3657" s="185">
        <f t="shared" si="115"/>
        <v>15.906000000000001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6554.8824199999999</v>
      </c>
      <c r="L3657" s="459" t="s">
        <v>538</v>
      </c>
      <c r="O3657">
        <v>15.906000000000001</v>
      </c>
      <c r="P3657" t="s">
        <v>10376</v>
      </c>
    </row>
    <row r="3658" spans="1:16" ht="15" x14ac:dyDescent="0.25">
      <c r="A3658">
        <v>495587</v>
      </c>
      <c r="B3658" t="str">
        <f t="shared" si="114"/>
        <v>SEVROLL 06019 Fox II grip bar 2.7m graphite</v>
      </c>
      <c r="C3658" s="185">
        <f t="shared" si="115"/>
        <v>18.260000000000002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8608.4691000000003</v>
      </c>
      <c r="L3658" s="459" t="s">
        <v>539</v>
      </c>
      <c r="O3658">
        <v>18.260000000000002</v>
      </c>
      <c r="P3658" t="s">
        <v>10377</v>
      </c>
    </row>
    <row r="3659" spans="1:16" ht="15" x14ac:dyDescent="0.25">
      <c r="A3659">
        <v>494741</v>
      </c>
      <c r="B3659" t="str">
        <f t="shared" si="114"/>
        <v>SEVROLL 06042 Elegant II bottom line 1.7m graphite</v>
      </c>
      <c r="C3659" s="185">
        <f t="shared" si="115"/>
        <v>9.6359999999999992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4324.9779799999997</v>
      </c>
      <c r="L3659" s="459" t="s">
        <v>538</v>
      </c>
      <c r="O3659">
        <v>9.6359999999999992</v>
      </c>
      <c r="P3659" t="s">
        <v>10378</v>
      </c>
    </row>
    <row r="3660" spans="1:16" ht="15" x14ac:dyDescent="0.25">
      <c r="A3660">
        <v>494692</v>
      </c>
      <c r="B3660" t="str">
        <f t="shared" si="114"/>
        <v>SEVROLL 06043 Elegant II bottom line 2.35m graphite</v>
      </c>
      <c r="C3660" s="185">
        <f t="shared" si="115"/>
        <v>13.375999999999999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5942.9550600000002</v>
      </c>
      <c r="L3660" s="459" t="s">
        <v>538</v>
      </c>
      <c r="O3660">
        <v>13.375999999999999</v>
      </c>
      <c r="P3660" t="s">
        <v>10379</v>
      </c>
    </row>
    <row r="3661" spans="1:16" ht="15" x14ac:dyDescent="0.25">
      <c r="A3661">
        <v>494739</v>
      </c>
      <c r="B3661" t="str">
        <f t="shared" si="114"/>
        <v>SEVROLL 06020 Elegant II lower line 3m graphite</v>
      </c>
      <c r="C3661" s="185">
        <f t="shared" si="115"/>
        <v>16.984000000000002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7550.5609299999996</v>
      </c>
      <c r="L3661" s="459" t="s">
        <v>538</v>
      </c>
      <c r="O3661">
        <v>16.984000000000002</v>
      </c>
      <c r="P3661" t="s">
        <v>10380</v>
      </c>
    </row>
    <row r="3662" spans="1:16" ht="15" x14ac:dyDescent="0.25">
      <c r="A3662">
        <v>494672</v>
      </c>
      <c r="B3662" t="str">
        <f t="shared" si="114"/>
        <v>SEVROLL 06021 Elegant II bottom line 4.05m graphite</v>
      </c>
      <c r="C3662" s="185">
        <f t="shared" si="115"/>
        <v>23.012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10226.44657</v>
      </c>
      <c r="L3662" s="459" t="s">
        <v>538</v>
      </c>
      <c r="O3662">
        <v>23.012</v>
      </c>
      <c r="P3662" t="s">
        <v>10381</v>
      </c>
    </row>
    <row r="3663" spans="1:16" ht="15" x14ac:dyDescent="0.25">
      <c r="A3663">
        <v>496355</v>
      </c>
      <c r="B3663" t="str">
        <f t="shared" si="114"/>
        <v>SEVROLL 06044 Elegant II lower line 6m graphite</v>
      </c>
      <c r="C3663" s="185">
        <f t="shared" si="115"/>
        <v>33.968000000000004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143.60579999999999</v>
      </c>
      <c r="K3663" s="460">
        <v>15111.493469999999</v>
      </c>
      <c r="L3663" s="459" t="s">
        <v>539</v>
      </c>
      <c r="O3663">
        <v>33.968000000000004</v>
      </c>
      <c r="P3663" t="s">
        <v>10382</v>
      </c>
    </row>
    <row r="3664" spans="1:16" ht="15" x14ac:dyDescent="0.25">
      <c r="A3664">
        <v>494742</v>
      </c>
      <c r="B3664" t="str">
        <f t="shared" si="114"/>
        <v>SEVROLL 06045 Gemini upper line 1.7m graphite</v>
      </c>
      <c r="C3664" s="185">
        <f t="shared" si="115"/>
        <v>17.533999999999999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7332.7563300000002</v>
      </c>
      <c r="L3664" s="459" t="s">
        <v>538</v>
      </c>
      <c r="O3664">
        <v>17.533999999999999</v>
      </c>
      <c r="P3664" t="s">
        <v>10383</v>
      </c>
    </row>
    <row r="3665" spans="1:16" ht="15" x14ac:dyDescent="0.25">
      <c r="A3665">
        <v>494669</v>
      </c>
      <c r="B3665" t="str">
        <f t="shared" si="114"/>
        <v>SEVROLL 06046 Gemini upper line 2.35m graphite</v>
      </c>
      <c r="C3665" s="185">
        <f t="shared" si="115"/>
        <v>24.244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10143.473319999999</v>
      </c>
      <c r="L3665" s="459" t="s">
        <v>538</v>
      </c>
      <c r="O3665">
        <v>24.244</v>
      </c>
      <c r="P3665" t="s">
        <v>10384</v>
      </c>
    </row>
    <row r="3666" spans="1:16" ht="15" x14ac:dyDescent="0.25">
      <c r="A3666">
        <v>494730</v>
      </c>
      <c r="B3666" t="str">
        <f t="shared" si="114"/>
        <v>SEVROLL 06022 Gemini upper line 3m graphite</v>
      </c>
      <c r="C3666" s="185">
        <f t="shared" si="115"/>
        <v>30.91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12943.81868</v>
      </c>
      <c r="L3666" s="459" t="s">
        <v>538</v>
      </c>
      <c r="O3666">
        <v>30.91</v>
      </c>
      <c r="P3666" t="s">
        <v>10385</v>
      </c>
    </row>
    <row r="3667" spans="1:16" ht="15" x14ac:dyDescent="0.25">
      <c r="A3667">
        <v>494670</v>
      </c>
      <c r="B3667" t="str">
        <f t="shared" si="114"/>
        <v>SEVROLL 06023 Gemini upper line 4.05m graphite</v>
      </c>
      <c r="C3667" s="185">
        <f t="shared" si="115"/>
        <v>41.712000000000003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17476.229630000002</v>
      </c>
      <c r="L3667" s="459" t="s">
        <v>538</v>
      </c>
      <c r="O3667">
        <v>41.712000000000003</v>
      </c>
      <c r="P3667" t="s">
        <v>10386</v>
      </c>
    </row>
    <row r="3668" spans="1:16" ht="15" x14ac:dyDescent="0.25">
      <c r="A3668">
        <v>495629</v>
      </c>
      <c r="B3668" t="str">
        <f t="shared" si="114"/>
        <v>SEVROLL 06047 Gemini upper line 6m graphite</v>
      </c>
      <c r="C3668" s="185">
        <f t="shared" si="115"/>
        <v>61.841999999999999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263.56799999999998</v>
      </c>
      <c r="K3668" s="460">
        <v>25887.637350000001</v>
      </c>
      <c r="L3668" s="459" t="s">
        <v>539</v>
      </c>
      <c r="O3668">
        <v>61.841999999999999</v>
      </c>
      <c r="P3668" t="s">
        <v>10387</v>
      </c>
    </row>
    <row r="3669" spans="1:16" ht="15" x14ac:dyDescent="0.25">
      <c r="A3669">
        <v>496356</v>
      </c>
      <c r="B3669" t="str">
        <f t="shared" si="114"/>
        <v>SEVROLL 06048 mask Elegant II 1.7m graphite</v>
      </c>
      <c r="C3669" s="185">
        <f t="shared" si="115"/>
        <v>2.948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1327.57123</v>
      </c>
      <c r="L3669" s="459" t="s">
        <v>538</v>
      </c>
      <c r="O3669">
        <v>2.948</v>
      </c>
      <c r="P3669" t="s">
        <v>10388</v>
      </c>
    </row>
    <row r="3670" spans="1:16" ht="15" x14ac:dyDescent="0.25">
      <c r="A3670">
        <v>494693</v>
      </c>
      <c r="B3670" t="str">
        <f t="shared" si="114"/>
        <v>SEVROLL 06049 mask Elegant II 2.35m graphite</v>
      </c>
      <c r="C3670" s="185">
        <f t="shared" si="115"/>
        <v>4.07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1835.78208</v>
      </c>
      <c r="L3670" s="459" t="s">
        <v>538</v>
      </c>
      <c r="O3670">
        <v>4.07</v>
      </c>
      <c r="P3670" t="s">
        <v>10389</v>
      </c>
    </row>
    <row r="3671" spans="1:16" ht="15" x14ac:dyDescent="0.25">
      <c r="A3671">
        <v>494740</v>
      </c>
      <c r="B3671" t="str">
        <f t="shared" si="114"/>
        <v>SEVROLL 06050 mask Elegant II 3m graphite</v>
      </c>
      <c r="C3671" s="185">
        <f t="shared" si="115"/>
        <v>5.1920000000000002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2343.9929499999998</v>
      </c>
      <c r="L3671" s="459" t="s">
        <v>538</v>
      </c>
      <c r="O3671">
        <v>5.1920000000000002</v>
      </c>
      <c r="P3671" t="s">
        <v>10390</v>
      </c>
    </row>
    <row r="3672" spans="1:16" ht="15" x14ac:dyDescent="0.25">
      <c r="A3672">
        <v>494703</v>
      </c>
      <c r="B3672" t="str">
        <f t="shared" si="114"/>
        <v>SEVROLL 06051 mask Elegant II 4.05m graphite</v>
      </c>
      <c r="C3672" s="185">
        <f t="shared" si="115"/>
        <v>7.0179999999999998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3163.3533000000002</v>
      </c>
      <c r="L3672" s="459" t="s">
        <v>538</v>
      </c>
      <c r="O3672">
        <v>7.0179999999999998</v>
      </c>
      <c r="P3672" t="s">
        <v>10391</v>
      </c>
    </row>
    <row r="3673" spans="1:16" ht="15" x14ac:dyDescent="0.25">
      <c r="A3673">
        <v>496357</v>
      </c>
      <c r="B3673" t="str">
        <f t="shared" si="114"/>
        <v>SEVROLL 06052 mask Elegant II 6m graphite</v>
      </c>
      <c r="C3673" s="185">
        <f t="shared" si="115"/>
        <v>10.384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43.084800000000001</v>
      </c>
      <c r="K3673" s="460">
        <v>4687.9854999999998</v>
      </c>
      <c r="L3673" s="459" t="s">
        <v>539</v>
      </c>
      <c r="O3673">
        <v>10.384</v>
      </c>
      <c r="P3673" t="s">
        <v>10392</v>
      </c>
    </row>
    <row r="3674" spans="1:16" ht="15" x14ac:dyDescent="0.25">
      <c r="A3674">
        <v>489289</v>
      </c>
      <c r="B3674" t="str">
        <f t="shared" si="114"/>
        <v>SEVROLL 05786 Porto GM 18 grab rail 2.7m olive</v>
      </c>
      <c r="C3674" s="185">
        <f t="shared" si="115"/>
        <v>24.376000000000001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10682.799000000001</v>
      </c>
      <c r="L3674" s="459" t="s">
        <v>539</v>
      </c>
      <c r="O3674">
        <v>24.376000000000001</v>
      </c>
      <c r="P3674" t="s">
        <v>10342</v>
      </c>
    </row>
    <row r="3675" spans="1:16" ht="15" x14ac:dyDescent="0.25">
      <c r="A3675">
        <v>489288</v>
      </c>
      <c r="B3675" t="str">
        <f t="shared" si="114"/>
        <v>SEVROLL 05787 Porto GM 18 grip bar 3m olive</v>
      </c>
      <c r="C3675" s="185">
        <f t="shared" si="115"/>
        <v>27.082000000000001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11865.16689</v>
      </c>
      <c r="L3675" s="459" t="s">
        <v>539</v>
      </c>
      <c r="O3675">
        <v>27.082000000000001</v>
      </c>
      <c r="P3675" t="s">
        <v>10341</v>
      </c>
    </row>
    <row r="3676" spans="1:16" ht="15" x14ac:dyDescent="0.25">
      <c r="A3676">
        <v>489286</v>
      </c>
      <c r="B3676" t="str">
        <f t="shared" si="114"/>
        <v>SEVROLL 05784 Porto GM 18 mounting rail 2.7m silver</v>
      </c>
      <c r="C3676" s="185">
        <f t="shared" si="115"/>
        <v>20.152000000000001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8546.2390500000001</v>
      </c>
      <c r="L3676" s="459" t="s">
        <v>539</v>
      </c>
      <c r="O3676">
        <v>20.152000000000001</v>
      </c>
      <c r="P3676" t="s">
        <v>10339</v>
      </c>
    </row>
    <row r="3677" spans="1:16" ht="15" x14ac:dyDescent="0.25">
      <c r="A3677">
        <v>489287</v>
      </c>
      <c r="B3677" t="str">
        <f t="shared" si="114"/>
        <v>SEVROLL 05785 Porto GM 18 mounting bar 3m silver</v>
      </c>
      <c r="C3677" s="185">
        <f t="shared" si="115"/>
        <v>22.373999999999999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9490.0595200000007</v>
      </c>
      <c r="L3677" s="459" t="s">
        <v>538</v>
      </c>
      <c r="O3677">
        <v>22.373999999999999</v>
      </c>
      <c r="P3677" t="s">
        <v>10340</v>
      </c>
    </row>
    <row r="3678" spans="1:16" ht="15" x14ac:dyDescent="0.25">
      <c r="A3678">
        <v>489291</v>
      </c>
      <c r="B3678" t="str">
        <f t="shared" si="114"/>
        <v>SEVROLL 05791 Prosper GM 18 mounting rail 2.7m olive</v>
      </c>
      <c r="C3678" s="185">
        <f t="shared" si="115"/>
        <v>24.376000000000001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11284.35476</v>
      </c>
      <c r="L3678" s="459" t="s">
        <v>539</v>
      </c>
      <c r="O3678">
        <v>24.376000000000001</v>
      </c>
      <c r="P3678" t="s">
        <v>10344</v>
      </c>
    </row>
    <row r="3679" spans="1:16" ht="15" x14ac:dyDescent="0.25">
      <c r="A3679">
        <v>489290</v>
      </c>
      <c r="B3679" t="str">
        <f t="shared" si="114"/>
        <v>SEVROLL 05790 Prosper GM 18 mounting rail 2.7m silver</v>
      </c>
      <c r="C3679" s="185">
        <f t="shared" si="115"/>
        <v>20.152000000000001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9023.3350900000005</v>
      </c>
      <c r="L3679" s="459" t="s">
        <v>538</v>
      </c>
      <c r="O3679">
        <v>20.152000000000001</v>
      </c>
      <c r="P3679" t="s">
        <v>10343</v>
      </c>
    </row>
    <row r="3680" spans="1:16" ht="15" x14ac:dyDescent="0.25">
      <c r="A3680">
        <v>489293</v>
      </c>
      <c r="B3680" t="str">
        <f t="shared" si="114"/>
        <v>SEVROLL 05789 Arte GM 18 mounting bar 18mm 2.7m olive</v>
      </c>
      <c r="C3680" s="185">
        <f t="shared" si="115"/>
        <v>24.376000000000001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11284.35476</v>
      </c>
      <c r="L3680" s="459" t="s">
        <v>539</v>
      </c>
      <c r="O3680">
        <v>24.376000000000001</v>
      </c>
      <c r="P3680" t="s">
        <v>10346</v>
      </c>
    </row>
    <row r="3681" spans="1:16" ht="15" x14ac:dyDescent="0.25">
      <c r="A3681">
        <v>489294</v>
      </c>
      <c r="B3681" t="str">
        <f t="shared" si="114"/>
        <v>SEVROLL 05910 Arte GM 18 mounting rail 18mm 2.7m black matt</v>
      </c>
      <c r="C3681" s="185">
        <f t="shared" si="115"/>
        <v>24.815999999999999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11699.220729999999</v>
      </c>
      <c r="L3681" s="459" t="s">
        <v>539</v>
      </c>
      <c r="O3681">
        <v>24.815999999999999</v>
      </c>
      <c r="P3681" t="s">
        <v>10347</v>
      </c>
    </row>
    <row r="3682" spans="1:16" ht="15" x14ac:dyDescent="0.25">
      <c r="A3682">
        <v>489292</v>
      </c>
      <c r="B3682" t="str">
        <f t="shared" si="114"/>
        <v>SEVROLL 05788 Arte GM 18 mounting bar 18mm 2.7m silver</v>
      </c>
      <c r="C3682" s="185">
        <f t="shared" si="115"/>
        <v>20.152000000000001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9023.3350900000005</v>
      </c>
      <c r="L3682" s="459" t="s">
        <v>538</v>
      </c>
      <c r="O3682">
        <v>20.152000000000001</v>
      </c>
      <c r="P3682" t="s">
        <v>10345</v>
      </c>
    </row>
    <row r="3683" spans="1:16" ht="15" x14ac:dyDescent="0.25">
      <c r="A3683">
        <v>496946</v>
      </c>
      <c r="B3683" t="str">
        <f t="shared" si="114"/>
        <v>SEVROLL 05801 GM 18 bottom cover bar 1.7m 18mm olive</v>
      </c>
      <c r="C3683" s="185">
        <f t="shared" si="115"/>
        <v>21.626000000000001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10195.33136</v>
      </c>
      <c r="L3683" s="459" t="s">
        <v>539</v>
      </c>
      <c r="O3683">
        <v>21.626000000000001</v>
      </c>
      <c r="P3683" t="s">
        <v>10393</v>
      </c>
    </row>
    <row r="3684" spans="1:16" ht="15" x14ac:dyDescent="0.25">
      <c r="A3684">
        <v>496947</v>
      </c>
      <c r="B3684" t="str">
        <f t="shared" si="114"/>
        <v>SEVROLL 05802 GM 18 bottom cover bar 2.35m 18mm olive</v>
      </c>
      <c r="C3684" s="185">
        <f t="shared" si="115"/>
        <v>29.876000000000001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14084.70012</v>
      </c>
      <c r="L3684" s="459" t="s">
        <v>539</v>
      </c>
      <c r="O3684">
        <v>29.876000000000001</v>
      </c>
      <c r="P3684" t="s">
        <v>10394</v>
      </c>
    </row>
    <row r="3685" spans="1:16" ht="15" x14ac:dyDescent="0.25">
      <c r="A3685">
        <v>496951</v>
      </c>
      <c r="B3685" t="str">
        <f t="shared" si="114"/>
        <v>SEVROLL 05803 GM 18 bottom cover bar 3m 18mm olive</v>
      </c>
      <c r="C3685" s="185">
        <f t="shared" si="115"/>
        <v>38.148000000000003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17984.4401</v>
      </c>
      <c r="L3685" s="459" t="s">
        <v>539</v>
      </c>
      <c r="O3685">
        <v>38.148000000000003</v>
      </c>
      <c r="P3685" t="s">
        <v>10395</v>
      </c>
    </row>
    <row r="3686" spans="1:16" ht="15" x14ac:dyDescent="0.25">
      <c r="A3686">
        <v>496952</v>
      </c>
      <c r="B3686" t="str">
        <f t="shared" si="114"/>
        <v>SEVROLL 05912 GM 18 bottom cover bar 1.7m 18mm black matt</v>
      </c>
      <c r="C3686" s="185">
        <f t="shared" si="115"/>
        <v>22.021999999999998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10952.46205</v>
      </c>
      <c r="L3686" s="459" t="s">
        <v>539</v>
      </c>
      <c r="O3686">
        <v>22.021999999999998</v>
      </c>
      <c r="P3686" t="s">
        <v>10396</v>
      </c>
    </row>
    <row r="3687" spans="1:16" ht="15" x14ac:dyDescent="0.25">
      <c r="A3687">
        <v>496955</v>
      </c>
      <c r="B3687" t="str">
        <f t="shared" si="114"/>
        <v>SEVROLL 05913 GM 18 bottom cover strip 2.35m 18mm black matt</v>
      </c>
      <c r="C3687" s="185">
        <f t="shared" si="115"/>
        <v>30.404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15132.23668</v>
      </c>
      <c r="L3687" s="459" t="s">
        <v>539</v>
      </c>
      <c r="O3687">
        <v>30.404</v>
      </c>
      <c r="P3687" t="s">
        <v>10397</v>
      </c>
    </row>
    <row r="3688" spans="1:16" ht="15" x14ac:dyDescent="0.25">
      <c r="A3688">
        <v>496957</v>
      </c>
      <c r="B3688" t="str">
        <f t="shared" si="114"/>
        <v>SEVROLL 05803 GM 18 lower cover strip 3m 18mm black mat</v>
      </c>
      <c r="C3688" s="185">
        <f t="shared" si="115"/>
        <v>38.808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19322.38294</v>
      </c>
      <c r="L3688" s="459" t="s">
        <v>539</v>
      </c>
      <c r="O3688">
        <v>38.808</v>
      </c>
      <c r="P3688" t="s">
        <v>10398</v>
      </c>
    </row>
    <row r="3689" spans="1:16" ht="15" x14ac:dyDescent="0.25">
      <c r="A3689">
        <v>496369</v>
      </c>
      <c r="B3689" t="str">
        <f t="shared" si="114"/>
        <v>SEVROLL 05798 GM 18 bottom cover strip 1.7m 18mm silver</v>
      </c>
      <c r="C3689" s="185">
        <f t="shared" si="115"/>
        <v>17.864000000000001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8421.7793299999994</v>
      </c>
      <c r="L3689" s="459" t="s">
        <v>538</v>
      </c>
      <c r="O3689">
        <v>17.864000000000001</v>
      </c>
      <c r="P3689" t="s">
        <v>10399</v>
      </c>
    </row>
    <row r="3690" spans="1:16" ht="15" x14ac:dyDescent="0.25">
      <c r="A3690">
        <v>496370</v>
      </c>
      <c r="B3690" t="str">
        <f t="shared" si="114"/>
        <v>SEVROLL 05799 GM 18 bottom cover strip 2.35m 18mm silver</v>
      </c>
      <c r="C3690" s="185">
        <f t="shared" si="115"/>
        <v>24.684000000000001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11636.990680000001</v>
      </c>
      <c r="L3690" s="459" t="s">
        <v>538</v>
      </c>
      <c r="O3690">
        <v>24.684000000000001</v>
      </c>
      <c r="P3690" t="s">
        <v>10400</v>
      </c>
    </row>
    <row r="3691" spans="1:16" ht="15" x14ac:dyDescent="0.25">
      <c r="A3691">
        <v>496371</v>
      </c>
      <c r="B3691" t="str">
        <f t="shared" si="114"/>
        <v>SEVROLL 05800 GM 18 bottom cover strip 3m 18mm silver</v>
      </c>
      <c r="C3691" s="185">
        <f t="shared" si="115"/>
        <v>31.526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14862.573640000001</v>
      </c>
      <c r="L3691" s="459" t="s">
        <v>538</v>
      </c>
      <c r="O3691">
        <v>31.526</v>
      </c>
      <c r="P3691" t="s">
        <v>10401</v>
      </c>
    </row>
    <row r="3692" spans="1:16" ht="15" x14ac:dyDescent="0.25">
      <c r="A3692">
        <v>496970</v>
      </c>
      <c r="B3692" t="str">
        <f t="shared" si="114"/>
        <v>SEVROLL 05795 GM 18 upper guide rail 1.7m olive</v>
      </c>
      <c r="C3692" s="185">
        <f t="shared" si="115"/>
        <v>14.938000000000001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7042.3500599999998</v>
      </c>
      <c r="L3692" s="459" t="s">
        <v>539</v>
      </c>
      <c r="O3692">
        <v>14.938000000000001</v>
      </c>
      <c r="P3692" t="s">
        <v>10402</v>
      </c>
    </row>
    <row r="3693" spans="1:16" ht="15" x14ac:dyDescent="0.25">
      <c r="A3693">
        <v>496971</v>
      </c>
      <c r="B3693" t="str">
        <f t="shared" si="114"/>
        <v>SEVROLL 05796 GM 18 upper guide rail 2.35m olive</v>
      </c>
      <c r="C3693" s="185">
        <f t="shared" si="115"/>
        <v>20.614000000000001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9718.2357200000006</v>
      </c>
      <c r="L3693" s="459" t="s">
        <v>539</v>
      </c>
      <c r="O3693">
        <v>20.614000000000001</v>
      </c>
      <c r="P3693" t="s">
        <v>10403</v>
      </c>
    </row>
    <row r="3694" spans="1:16" ht="15" x14ac:dyDescent="0.25">
      <c r="A3694">
        <v>496972</v>
      </c>
      <c r="B3694" t="str">
        <f t="shared" si="114"/>
        <v>SEVROLL 05797 GM 18 upper guide rail 3m olive</v>
      </c>
      <c r="C3694" s="185">
        <f t="shared" si="115"/>
        <v>26.334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12414.864600000001</v>
      </c>
      <c r="L3694" s="459" t="s">
        <v>539</v>
      </c>
      <c r="O3694">
        <v>26.334</v>
      </c>
      <c r="P3694" t="s">
        <v>10404</v>
      </c>
    </row>
    <row r="3695" spans="1:16" ht="15" x14ac:dyDescent="0.25">
      <c r="A3695">
        <v>496974</v>
      </c>
      <c r="B3695" t="str">
        <f t="shared" si="114"/>
        <v>SEVROLL 05918 GM 18 upper guide rail 1.7m black mat</v>
      </c>
      <c r="C3695" s="185">
        <f t="shared" si="115"/>
        <v>15.18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7156.4381700000004</v>
      </c>
      <c r="L3695" s="459" t="s">
        <v>539</v>
      </c>
      <c r="O3695">
        <v>15.18</v>
      </c>
      <c r="P3695" t="s">
        <v>10405</v>
      </c>
    </row>
    <row r="3696" spans="1:16" ht="15" x14ac:dyDescent="0.25">
      <c r="A3696">
        <v>496977</v>
      </c>
      <c r="B3696" t="str">
        <f t="shared" si="114"/>
        <v>SEVROLL 05919 GM 18 upper guide rail 2.35m black mat</v>
      </c>
      <c r="C3696" s="185">
        <f t="shared" si="115"/>
        <v>20.988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9894.5534900000002</v>
      </c>
      <c r="L3696" s="459" t="s">
        <v>539</v>
      </c>
      <c r="O3696">
        <v>20.988</v>
      </c>
      <c r="P3696" t="s">
        <v>10406</v>
      </c>
    </row>
    <row r="3697" spans="1:16" ht="15" x14ac:dyDescent="0.25">
      <c r="A3697">
        <v>496979</v>
      </c>
      <c r="B3697" t="str">
        <f t="shared" si="114"/>
        <v>SEVROLL 05920 GM 18 upper guide rail 3m black mat</v>
      </c>
      <c r="C3697" s="185">
        <f t="shared" si="115"/>
        <v>26.795999999999999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12632.6692</v>
      </c>
      <c r="L3697" s="459" t="s">
        <v>539</v>
      </c>
      <c r="O3697">
        <v>26.795999999999999</v>
      </c>
      <c r="P3697" t="s">
        <v>10407</v>
      </c>
    </row>
    <row r="3698" spans="1:16" ht="15" x14ac:dyDescent="0.25">
      <c r="A3698">
        <v>496366</v>
      </c>
      <c r="B3698" t="str">
        <f t="shared" si="114"/>
        <v>SEVROLL 05792 GM 18 upper guide rail 1.7m silver</v>
      </c>
      <c r="C3698" s="185">
        <f t="shared" si="115"/>
        <v>12.342000000000001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5818.4953400000004</v>
      </c>
      <c r="L3698" s="459" t="s">
        <v>538</v>
      </c>
      <c r="O3698">
        <v>12.342000000000001</v>
      </c>
      <c r="P3698" t="s">
        <v>10408</v>
      </c>
    </row>
    <row r="3699" spans="1:16" ht="15" x14ac:dyDescent="0.25">
      <c r="A3699">
        <v>496367</v>
      </c>
      <c r="B3699" t="str">
        <f t="shared" si="114"/>
        <v>SEVROLL 05793 GM 18 upper guide rail 2.35m silver</v>
      </c>
      <c r="C3699" s="185">
        <f t="shared" si="115"/>
        <v>17.027999999999999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8027.6565700000001</v>
      </c>
      <c r="L3699" s="459" t="s">
        <v>538</v>
      </c>
      <c r="O3699">
        <v>17.027999999999999</v>
      </c>
      <c r="P3699" t="s">
        <v>10409</v>
      </c>
    </row>
    <row r="3700" spans="1:16" ht="15" x14ac:dyDescent="0.25">
      <c r="A3700">
        <v>496368</v>
      </c>
      <c r="B3700" t="str">
        <f t="shared" si="114"/>
        <v>SEVROLL 05794 GM 18 upper guide rail 3m silver</v>
      </c>
      <c r="C3700" s="185">
        <f t="shared" si="115"/>
        <v>21.736000000000001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10247.1898</v>
      </c>
      <c r="L3700" s="459" t="s">
        <v>538</v>
      </c>
      <c r="O3700">
        <v>21.736000000000001</v>
      </c>
      <c r="P3700" t="s">
        <v>10410</v>
      </c>
    </row>
    <row r="3701" spans="1:16" ht="15" x14ac:dyDescent="0.25">
      <c r="A3701">
        <v>496986</v>
      </c>
      <c r="B3701" t="str">
        <f t="shared" si="114"/>
        <v>SEVROLL 05805 GM 18 connecting rail H18 3m olive</v>
      </c>
      <c r="C3701" s="185">
        <f t="shared" si="115"/>
        <v>13.045999999999999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6046.67155</v>
      </c>
      <c r="L3701" s="459" t="s">
        <v>539</v>
      </c>
      <c r="O3701">
        <v>13.045999999999999</v>
      </c>
      <c r="P3701" t="s">
        <v>10411</v>
      </c>
    </row>
    <row r="3702" spans="1:16" ht="15" x14ac:dyDescent="0.25">
      <c r="A3702">
        <v>496987</v>
      </c>
      <c r="B3702" t="str">
        <f t="shared" si="114"/>
        <v>SEVROLL 05924 GM 18 connecting rail H18 3m black mat</v>
      </c>
      <c r="C3702" s="185">
        <f t="shared" si="115"/>
        <v>13.266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7000.8636200000001</v>
      </c>
      <c r="L3702" s="459" t="s">
        <v>539</v>
      </c>
      <c r="O3702">
        <v>13.266</v>
      </c>
      <c r="P3702" t="s">
        <v>10412</v>
      </c>
    </row>
    <row r="3703" spans="1:16" ht="15" x14ac:dyDescent="0.25">
      <c r="A3703">
        <v>496942</v>
      </c>
      <c r="B3703" t="str">
        <f t="shared" si="114"/>
        <v>SEVROLL 05804 GM 18 connecting strip H18 3m silver</v>
      </c>
      <c r="C3703" s="185">
        <f t="shared" si="115"/>
        <v>10.757999999999999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5030.2502199999999</v>
      </c>
      <c r="L3703" s="459" t="s">
        <v>538</v>
      </c>
      <c r="O3703">
        <v>10.757999999999999</v>
      </c>
      <c r="P3703" t="s">
        <v>10413</v>
      </c>
    </row>
    <row r="3704" spans="1:16" ht="15" x14ac:dyDescent="0.25">
      <c r="A3704">
        <v>496990</v>
      </c>
      <c r="B3704" t="str">
        <f t="shared" si="114"/>
        <v>SEVROLL 05807 GM 18 connecting rail H25 3m olive</v>
      </c>
      <c r="C3704" s="185">
        <f t="shared" si="115"/>
        <v>24.001999999999999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11315.469569999999</v>
      </c>
      <c r="L3704" s="459" t="s">
        <v>539</v>
      </c>
      <c r="O3704">
        <v>24.001999999999999</v>
      </c>
      <c r="P3704" t="s">
        <v>10414</v>
      </c>
    </row>
    <row r="3705" spans="1:16" ht="15" x14ac:dyDescent="0.25">
      <c r="A3705">
        <v>496996</v>
      </c>
      <c r="B3705" t="str">
        <f t="shared" si="114"/>
        <v>SEVROLL 05926 GM 18 connecting strip H25 3m black mat</v>
      </c>
      <c r="C3705" s="185">
        <f t="shared" si="115"/>
        <v>24.398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11502.15936</v>
      </c>
      <c r="L3705" s="459" t="s">
        <v>539</v>
      </c>
      <c r="O3705">
        <v>24.398</v>
      </c>
      <c r="P3705" t="s">
        <v>10415</v>
      </c>
    </row>
    <row r="3706" spans="1:16" ht="15" x14ac:dyDescent="0.25">
      <c r="A3706">
        <v>496924</v>
      </c>
      <c r="B3706" t="str">
        <f t="shared" si="114"/>
        <v>SEVROLL 05806 GM 18 connection rail H25 3m silver</v>
      </c>
      <c r="C3706" s="185">
        <f t="shared" si="115"/>
        <v>19.821999999999999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9344.8561699999991</v>
      </c>
      <c r="L3706" s="459" t="s">
        <v>538</v>
      </c>
      <c r="O3706">
        <v>19.821999999999999</v>
      </c>
      <c r="P3706" t="s">
        <v>10416</v>
      </c>
    </row>
    <row r="3707" spans="1:16" ht="15" x14ac:dyDescent="0.25">
      <c r="A3707">
        <v>496944</v>
      </c>
      <c r="B3707" t="str">
        <f t="shared" si="114"/>
        <v>SEVROLL 05689 GM 18 top trolley frameless symmetrical - 2 pcs</v>
      </c>
      <c r="C3707" s="185">
        <f t="shared" si="115"/>
        <v>6.4459999999999997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1973.1330399999999</v>
      </c>
      <c r="L3707" s="459" t="s">
        <v>538</v>
      </c>
      <c r="O3707">
        <v>6.4459999999999997</v>
      </c>
      <c r="P3707" t="s">
        <v>10417</v>
      </c>
    </row>
    <row r="3708" spans="1:16" ht="15" x14ac:dyDescent="0.25">
      <c r="A3708">
        <v>496997</v>
      </c>
      <c r="B3708" t="str">
        <f t="shared" si="114"/>
        <v>SEVROLL 05690 GM 18 top trolley frameless asymmetric - 2 pcs</v>
      </c>
      <c r="C3708" s="185">
        <f t="shared" si="115"/>
        <v>6.4459999999999997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1973.1330399999999</v>
      </c>
      <c r="L3708" s="459" t="s">
        <v>538</v>
      </c>
      <c r="O3708">
        <v>6.4459999999999997</v>
      </c>
      <c r="P3708" t="s">
        <v>10418</v>
      </c>
    </row>
    <row r="3709" spans="1:16" ht="15" x14ac:dyDescent="0.25">
      <c r="A3709">
        <v>496998</v>
      </c>
      <c r="B3709" t="str">
        <f t="shared" si="114"/>
        <v>SEVROLL 05691 GM 18 top trolley frame asymmetric - 2 pcs</v>
      </c>
      <c r="C3709" s="185">
        <f t="shared" si="115"/>
        <v>6.4459999999999997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2357.0937899999999</v>
      </c>
      <c r="L3709" s="459" t="s">
        <v>538</v>
      </c>
      <c r="O3709">
        <v>6.4459999999999997</v>
      </c>
      <c r="P3709" t="s">
        <v>10419</v>
      </c>
    </row>
    <row r="3710" spans="1:16" ht="15" x14ac:dyDescent="0.25">
      <c r="A3710">
        <v>494207</v>
      </c>
      <c r="B3710" t="str">
        <f t="shared" si="114"/>
        <v>SEVROLL sample book Handlebars 2023 - file</v>
      </c>
      <c r="C3710" s="185">
        <f t="shared" si="115"/>
        <v>47.277209999999997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799</v>
      </c>
      <c r="I3710" s="460">
        <v>39.99</v>
      </c>
      <c r="J3710" s="460">
        <v>150</v>
      </c>
      <c r="K3710" s="460">
        <v>11990</v>
      </c>
      <c r="L3710" s="459" t="s">
        <v>541</v>
      </c>
      <c r="O3710">
        <v>47.277209999999997</v>
      </c>
      <c r="P3710" t="s">
        <v>10420</v>
      </c>
    </row>
    <row r="3711" spans="1:16" ht="15" x14ac:dyDescent="0.25">
      <c r="A3711">
        <v>497670</v>
      </c>
      <c r="B3711" t="str">
        <f t="shared" si="114"/>
        <v>SEVROLL 05942 upper guide rail 1.7m white mat</v>
      </c>
      <c r="C3711" s="185">
        <f t="shared" si="115"/>
        <v>10.208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4179.7746299999999</v>
      </c>
      <c r="L3711" s="459" t="s">
        <v>539</v>
      </c>
      <c r="O3711">
        <v>10.208</v>
      </c>
      <c r="P3711" t="s">
        <v>10421</v>
      </c>
    </row>
    <row r="3712" spans="1:16" ht="15" x14ac:dyDescent="0.25">
      <c r="A3712">
        <v>497672</v>
      </c>
      <c r="B3712" t="str">
        <f t="shared" si="114"/>
        <v>SEVROLL 05943 upper guide rail 2.35m white mat</v>
      </c>
      <c r="C3712" s="185">
        <f t="shared" si="115"/>
        <v>14.08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5787.3805000000002</v>
      </c>
      <c r="L3712" s="459" t="s">
        <v>539</v>
      </c>
      <c r="O3712">
        <v>14.08</v>
      </c>
      <c r="P3712" t="s">
        <v>10422</v>
      </c>
    </row>
    <row r="3713" spans="1:16" ht="15" x14ac:dyDescent="0.25">
      <c r="A3713">
        <v>497673</v>
      </c>
      <c r="B3713" t="str">
        <f t="shared" si="114"/>
        <v>SEVROLL 05944 upper guide rail 3m white mat</v>
      </c>
      <c r="C3713" s="185">
        <f t="shared" si="115"/>
        <v>17.93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7384.61438</v>
      </c>
      <c r="L3713" s="459" t="s">
        <v>538</v>
      </c>
      <c r="O3713">
        <v>17.93</v>
      </c>
      <c r="P3713" t="s">
        <v>10423</v>
      </c>
    </row>
    <row r="3714" spans="1:16" ht="15" x14ac:dyDescent="0.25">
      <c r="A3714">
        <v>497666</v>
      </c>
      <c r="B3714" t="str">
        <f t="shared" si="114"/>
        <v>SEVROLL 05939 Gemini 10 bottom cover strip 1.7m 10mm white matt</v>
      </c>
      <c r="C3714" s="185">
        <f t="shared" si="115"/>
        <v>16.456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7592.0473700000002</v>
      </c>
      <c r="L3714" s="459" t="s">
        <v>539</v>
      </c>
      <c r="O3714">
        <v>16.456</v>
      </c>
      <c r="P3714" t="s">
        <v>10424</v>
      </c>
    </row>
    <row r="3715" spans="1:16" ht="15" x14ac:dyDescent="0.25">
      <c r="A3715">
        <v>497668</v>
      </c>
      <c r="B3715" t="str">
        <f t="shared" si="114"/>
        <v>SEVROLL 05940 Gemini 10 bottom cover bar 2.35m 10mm white matt</v>
      </c>
      <c r="C3715" s="185">
        <f t="shared" si="115"/>
        <v>22.77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10485.73761</v>
      </c>
      <c r="L3715" s="459" t="s">
        <v>539</v>
      </c>
      <c r="O3715">
        <v>22.77</v>
      </c>
      <c r="P3715" t="s">
        <v>10425</v>
      </c>
    </row>
    <row r="3716" spans="1:16" ht="15" x14ac:dyDescent="0.25">
      <c r="A3716">
        <v>497669</v>
      </c>
      <c r="B3716" t="str">
        <f t="shared" ref="B3716:B3779" si="116">IF($A$2=1,D3716,IF($A$2=2,F3716,IF($A$2=3,G3716,IF($A$2=4,E3716,IF($A$2&gt;4,P3716,"zadat jazyk")))))</f>
        <v>SEVROLL 05941 Gemini 10 bottom cover bar 3m 10mm white mat</v>
      </c>
      <c r="C3716" s="185">
        <f t="shared" ref="C3716:C3779" si="117">IF($A$2=1,H3716,IF($A$2=2,I3716,IF($A$2=3,J3716,IF($A$2=4,K3716,IF($A$2&gt;4,O3716,"zadat jazyk")))))</f>
        <v>28.885999999999999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13420.91432</v>
      </c>
      <c r="L3716" s="459" t="s">
        <v>538</v>
      </c>
      <c r="O3716">
        <v>28.885999999999999</v>
      </c>
      <c r="P3716" t="s">
        <v>10426</v>
      </c>
    </row>
    <row r="3717" spans="1:16" ht="15" x14ac:dyDescent="0.25">
      <c r="A3717">
        <v>497953</v>
      </c>
      <c r="B3717" t="str">
        <f t="shared" si="116"/>
        <v>SEVROLL 05181 connecting rail H10 3m white mat</v>
      </c>
      <c r="C3717" s="185">
        <f t="shared" si="117"/>
        <v>16.257999999999999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6305.9629800000002</v>
      </c>
      <c r="L3717" s="459" t="s">
        <v>539</v>
      </c>
      <c r="O3717">
        <v>16.257999999999999</v>
      </c>
      <c r="P3717" t="s">
        <v>10427</v>
      </c>
    </row>
    <row r="3718" spans="1:16" ht="15" x14ac:dyDescent="0.25">
      <c r="A3718">
        <v>524826</v>
      </c>
      <c r="B3718" t="str">
        <f t="shared" si="116"/>
        <v>SEVROLL 06126 Fox II grab rail 2.7m black structural</v>
      </c>
      <c r="C3718" s="185">
        <f t="shared" si="117"/>
        <v>20.05114</v>
      </c>
      <c r="D3718" s="407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">
      <c r="A3719">
        <v>526476</v>
      </c>
      <c r="B3719" t="str">
        <f t="shared" si="116"/>
        <v>SEVROLL 06439 Gemini 10 bottom cover bar 1.7m 10mm black structural</v>
      </c>
      <c r="C3719" s="185">
        <f t="shared" si="117"/>
        <v>17.68366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">
      <c r="A3720">
        <v>526477</v>
      </c>
      <c r="B3720" t="str">
        <f t="shared" si="116"/>
        <v>SEVROLL 06440 Gemini 10 bottom cover bar 2.35m 10mm black structural</v>
      </c>
      <c r="C3720" s="185">
        <f t="shared" si="117"/>
        <v>24.423739999999999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">
      <c r="A3721">
        <v>526478</v>
      </c>
      <c r="B3721" t="str">
        <f t="shared" si="116"/>
        <v>SEVROLL 06123 Gemini 10 bottom cover strip 3m 10mm black structural</v>
      </c>
      <c r="C3721" s="185">
        <f t="shared" si="117"/>
        <v>31.260449999999999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">
      <c r="A3722">
        <v>526496</v>
      </c>
      <c r="B3722" t="str">
        <f t="shared" si="116"/>
        <v>SEVROLL 06441 upper guide rail 1.7m black structural</v>
      </c>
      <c r="C3722" s="185">
        <f t="shared" si="117"/>
        <v>9.7356700000000007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">
      <c r="A3723">
        <v>526497</v>
      </c>
      <c r="B3723" t="str">
        <f t="shared" si="116"/>
        <v>SEVROLL 06442 upper guide rail 2.35m black structural</v>
      </c>
      <c r="C3723" s="185">
        <f t="shared" si="117"/>
        <v>13.48016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">
      <c r="A3724">
        <v>526500</v>
      </c>
      <c r="B3724" t="str">
        <f t="shared" si="116"/>
        <v>SEVROLL 06124 upper guide rail 3m black structural</v>
      </c>
      <c r="C3724" s="185">
        <f t="shared" si="117"/>
        <v>17.200500000000002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">
      <c r="A3725">
        <v>526501</v>
      </c>
      <c r="B3725" t="str">
        <f t="shared" si="116"/>
        <v>SEVROLL 06125 connecting rail H10 3m black structural</v>
      </c>
      <c r="C3725" s="185">
        <f t="shared" si="117"/>
        <v>14.68806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">
      <c r="A3726">
        <v>526506</v>
      </c>
      <c r="B3726" t="str">
        <f t="shared" si="116"/>
        <v>SEVROLL 06269 Elegant II bottom line 1.7m black structural</v>
      </c>
      <c r="C3726" s="185">
        <f t="shared" si="117"/>
        <v>10.07389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">
      <c r="A3727">
        <v>526509</v>
      </c>
      <c r="B3727" t="str">
        <f t="shared" si="116"/>
        <v>SEVROLL 06270 Elegant II bottom line 2.35m black structural</v>
      </c>
      <c r="C3727" s="185">
        <f t="shared" si="117"/>
        <v>13.84253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">
      <c r="A3728">
        <v>526510</v>
      </c>
      <c r="B3728" t="str">
        <f t="shared" si="116"/>
        <v>SEVROLL 06271 Elegant II bottom line 3m black structural</v>
      </c>
      <c r="C3728" s="185">
        <f t="shared" si="117"/>
        <v>17.587019999999999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">
      <c r="A3729">
        <v>526511</v>
      </c>
      <c r="B3729" t="str">
        <f t="shared" si="116"/>
        <v>SEVROLL 06272 Elegant II bottom line 4.05m black structural</v>
      </c>
      <c r="C3729" s="185">
        <f t="shared" si="117"/>
        <v>23.819790000000001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">
      <c r="A3730">
        <v>526512</v>
      </c>
      <c r="B3730" t="str">
        <f t="shared" si="116"/>
        <v>SEVROLL 06128 Elegant II bottom line 6m black structural</v>
      </c>
      <c r="C3730" s="185">
        <f t="shared" si="117"/>
        <v>35.198210000000003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">
      <c r="A3731">
        <v>526516</v>
      </c>
      <c r="B3731" t="str">
        <f t="shared" si="116"/>
        <v>SEVROLL 06285 Gemini overhead line 1.7m black structural</v>
      </c>
      <c r="C3731" s="185">
        <f t="shared" si="117"/>
        <v>17.079709999999999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">
      <c r="A3732">
        <v>526519</v>
      </c>
      <c r="B3732" t="str">
        <f t="shared" si="116"/>
        <v>SEVROLL 06286 Gemini overhead line 2.35m black structural</v>
      </c>
      <c r="C3732" s="185">
        <f t="shared" si="117"/>
        <v>23.626519999999999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">
      <c r="A3733">
        <v>526520</v>
      </c>
      <c r="B3733" t="str">
        <f t="shared" si="116"/>
        <v>SEVROLL 06287 Gemini overhead line 3m black structural</v>
      </c>
      <c r="C3733" s="185">
        <f t="shared" si="117"/>
        <v>30.149180000000001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">
      <c r="A3734">
        <v>526521</v>
      </c>
      <c r="B3734" t="str">
        <f t="shared" si="116"/>
        <v>SEVROLL 06288 Gemini overhead line 4.05m black structural</v>
      </c>
      <c r="C3734" s="185">
        <f t="shared" si="117"/>
        <v>40.706229999999998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">
      <c r="A3735">
        <v>526522</v>
      </c>
      <c r="B3735" t="str">
        <f t="shared" si="116"/>
        <v>SEVROLL 06154 Gemini overhead line 6m black structural</v>
      </c>
      <c r="C3735" s="185">
        <f t="shared" si="117"/>
        <v>60.298369999999998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">
      <c r="A3736">
        <v>526524</v>
      </c>
      <c r="B3736" t="str">
        <f t="shared" si="116"/>
        <v>SEVROLL 06301 mask Elegant II 1.7m black structural</v>
      </c>
      <c r="C3736" s="185">
        <f t="shared" si="117"/>
        <v>3.0922200000000002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">
      <c r="A3737">
        <v>526525</v>
      </c>
      <c r="B3737" t="str">
        <f t="shared" si="116"/>
        <v>SEVROLL 06302 mask Elegant II 2.35m black structural</v>
      </c>
      <c r="C3737" s="185">
        <f t="shared" si="117"/>
        <v>4.27597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">
      <c r="A3738">
        <v>526526</v>
      </c>
      <c r="B3738" t="str">
        <f t="shared" si="116"/>
        <v>SEVROLL 06303 mask Elegant II 3m black structural</v>
      </c>
      <c r="C3738" s="185">
        <f t="shared" si="117"/>
        <v>5.4597100000000003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">
      <c r="A3739">
        <v>526527</v>
      </c>
      <c r="B3739" t="str">
        <f t="shared" si="116"/>
        <v>SEVROLL 06304 mask Elegant II 4.05m black structural</v>
      </c>
      <c r="C3739" s="185">
        <f t="shared" si="117"/>
        <v>7.3681900000000002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">
      <c r="A3740">
        <v>526528</v>
      </c>
      <c r="B3740" t="str">
        <f t="shared" si="116"/>
        <v>SEVROLL 06157 mask Elegant II 6m black structural</v>
      </c>
      <c r="C3740" s="185">
        <f t="shared" si="117"/>
        <v>10.919420000000001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">
      <c r="A3741">
        <v>525015</v>
      </c>
      <c r="B3741" t="str">
        <f t="shared" si="116"/>
        <v>SEVROLL 06370 Gemini grab rail 2.7m black structural</v>
      </c>
      <c r="C3741" s="185">
        <f t="shared" si="117"/>
        <v>22.805150000000001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">
      <c r="A3742">
        <v>526476</v>
      </c>
      <c r="B3742" t="str">
        <f t="shared" si="116"/>
        <v>SEVROLL 06439 Gemini 10 bottom cover bar 1.7m 10mm black structural</v>
      </c>
      <c r="C3742" s="185">
        <f t="shared" si="117"/>
        <v>17.68366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">
      <c r="A3743">
        <v>526477</v>
      </c>
      <c r="B3743" t="str">
        <f t="shared" si="116"/>
        <v>SEVROLL 06440 Gemini 10 bottom cover bar 2.35m 10mm black structural</v>
      </c>
      <c r="C3743" s="185">
        <f t="shared" si="117"/>
        <v>24.423739999999999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">
      <c r="A3744">
        <v>526478</v>
      </c>
      <c r="B3744" t="str">
        <f t="shared" si="116"/>
        <v>SEVROLL 06123 Gemini 10 bottom cover strip 3m 10mm black structural</v>
      </c>
      <c r="C3744" s="185">
        <f t="shared" si="117"/>
        <v>31.260449999999999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">
      <c r="A3745">
        <v>526496</v>
      </c>
      <c r="B3745" t="str">
        <f t="shared" si="116"/>
        <v>SEVROLL 06441 upper guide rail 1.7m black structural</v>
      </c>
      <c r="C3745" s="185">
        <f t="shared" si="117"/>
        <v>9.7356700000000007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">
      <c r="A3746">
        <v>526497</v>
      </c>
      <c r="B3746" t="str">
        <f t="shared" si="116"/>
        <v>SEVROLL 06442 upper guide rail 2.35m black structural</v>
      </c>
      <c r="C3746" s="185">
        <f t="shared" si="117"/>
        <v>13.48016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">
      <c r="A3747">
        <v>526500</v>
      </c>
      <c r="B3747" t="str">
        <f t="shared" si="116"/>
        <v>SEVROLL 06124 upper guide rail 3m black structural</v>
      </c>
      <c r="C3747" s="185">
        <f t="shared" si="117"/>
        <v>17.200500000000002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">
      <c r="A3748">
        <v>526501</v>
      </c>
      <c r="B3748" t="str">
        <f t="shared" si="116"/>
        <v>SEVROLL 06125 connecting rail H10 3m black structural</v>
      </c>
      <c r="C3748" s="185">
        <f t="shared" si="117"/>
        <v>14.68806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">
      <c r="A3749">
        <v>526506</v>
      </c>
      <c r="B3749" t="str">
        <f t="shared" si="116"/>
        <v>SEVROLL 06269 Elegant II bottom line 1.7m black structural</v>
      </c>
      <c r="C3749" s="185">
        <f t="shared" si="117"/>
        <v>10.07389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">
      <c r="A3750">
        <v>526509</v>
      </c>
      <c r="B3750" t="str">
        <f t="shared" si="116"/>
        <v>SEVROLL 06270 Elegant II bottom line 2.35m black structural</v>
      </c>
      <c r="C3750" s="185">
        <f t="shared" si="117"/>
        <v>13.84253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">
      <c r="A3751">
        <v>526510</v>
      </c>
      <c r="B3751" t="str">
        <f t="shared" si="116"/>
        <v>SEVROLL 06271 Elegant II bottom line 3m black structural</v>
      </c>
      <c r="C3751" s="185">
        <f t="shared" si="117"/>
        <v>17.587019999999999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">
      <c r="A3752">
        <v>526511</v>
      </c>
      <c r="B3752" t="str">
        <f t="shared" si="116"/>
        <v>SEVROLL 06272 Elegant II bottom line 4.05m black structural</v>
      </c>
      <c r="C3752" s="185">
        <f t="shared" si="117"/>
        <v>23.819790000000001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">
      <c r="A3753">
        <v>526512</v>
      </c>
      <c r="B3753" t="str">
        <f t="shared" si="116"/>
        <v>SEVROLL 06128 Elegant II bottom line 6m black structural</v>
      </c>
      <c r="C3753" s="185">
        <f t="shared" si="117"/>
        <v>35.198210000000003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">
      <c r="A3754">
        <v>526516</v>
      </c>
      <c r="B3754" t="str">
        <f t="shared" si="116"/>
        <v>SEVROLL 06285 Gemini overhead line 1.7m black structural</v>
      </c>
      <c r="C3754" s="185">
        <f t="shared" si="117"/>
        <v>17.079709999999999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">
      <c r="A3755">
        <v>526519</v>
      </c>
      <c r="B3755" t="str">
        <f t="shared" si="116"/>
        <v>SEVROLL 06286 Gemini overhead line 2.35m black structural</v>
      </c>
      <c r="C3755" s="185">
        <f t="shared" si="117"/>
        <v>23.626519999999999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">
      <c r="A3756">
        <v>526520</v>
      </c>
      <c r="B3756" t="str">
        <f t="shared" si="116"/>
        <v>SEVROLL 06287 Gemini overhead line 3m black structural</v>
      </c>
      <c r="C3756" s="185">
        <f t="shared" si="117"/>
        <v>30.149180000000001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">
      <c r="A3757">
        <v>526521</v>
      </c>
      <c r="B3757" t="str">
        <f t="shared" si="116"/>
        <v>SEVROLL 06288 Gemini overhead line 4.05m black structural</v>
      </c>
      <c r="C3757" s="185">
        <f t="shared" si="117"/>
        <v>40.706229999999998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">
      <c r="A3758">
        <v>526522</v>
      </c>
      <c r="B3758" t="str">
        <f t="shared" si="116"/>
        <v>SEVROLL 06154 Gemini overhead line 6m black structural</v>
      </c>
      <c r="C3758" s="185">
        <f t="shared" si="117"/>
        <v>60.298369999999998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">
      <c r="A3759">
        <v>526524</v>
      </c>
      <c r="B3759" t="str">
        <f t="shared" si="116"/>
        <v>SEVROLL 06301 mask Elegant II 1.7m black structural</v>
      </c>
      <c r="C3759" s="185">
        <f t="shared" si="117"/>
        <v>3.0922200000000002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">
      <c r="A3760">
        <v>526525</v>
      </c>
      <c r="B3760" t="str">
        <f t="shared" si="116"/>
        <v>SEVROLL 06302 mask Elegant II 2.35m black structural</v>
      </c>
      <c r="C3760" s="185">
        <f t="shared" si="117"/>
        <v>4.27597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">
      <c r="A3761">
        <v>526526</v>
      </c>
      <c r="B3761" t="str">
        <f t="shared" si="116"/>
        <v>SEVROLL 06303 mask Elegant II 3m black structural</v>
      </c>
      <c r="C3761" s="185">
        <f t="shared" si="117"/>
        <v>5.4597100000000003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">
      <c r="A3762">
        <v>526527</v>
      </c>
      <c r="B3762" t="str">
        <f t="shared" si="116"/>
        <v>SEVROLL 06304 mask Elegant II 4.05m black structural</v>
      </c>
      <c r="C3762" s="185">
        <f t="shared" si="117"/>
        <v>7.3681900000000002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">
      <c r="A3763">
        <v>526528</v>
      </c>
      <c r="B3763" t="str">
        <f t="shared" si="116"/>
        <v>SEVROLL 06157 mask Elegant II 6m black structural</v>
      </c>
      <c r="C3763" s="185">
        <f t="shared" si="117"/>
        <v>10.919420000000001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">
      <c r="A3764">
        <v>524825</v>
      </c>
      <c r="B3764" t="str">
        <f t="shared" si="116"/>
        <v>SEVROLL 06438 Alfa II mounting bar 16/18mm 2.7m black structural</v>
      </c>
      <c r="C3764" s="185">
        <f t="shared" si="117"/>
        <v>15.267860000000001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">
      <c r="A3765">
        <v>526502</v>
      </c>
      <c r="B3765" t="str">
        <f t="shared" si="116"/>
        <v>SEVROLL 06434 angle Mini 17x11mm 1.7m black structural</v>
      </c>
      <c r="C3765" s="185">
        <f t="shared" si="117"/>
        <v>2.9472800000000001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">
      <c r="A3766">
        <v>526503</v>
      </c>
      <c r="B3766" t="str">
        <f t="shared" si="116"/>
        <v>SEVROLL 06435 angle Mini 17x11mm 2.35m black structural</v>
      </c>
      <c r="C3766" s="185">
        <f t="shared" si="117"/>
        <v>4.0827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">
      <c r="A3767">
        <v>526504</v>
      </c>
      <c r="B3767" t="str">
        <f t="shared" si="116"/>
        <v>SEVROLL 06436 angle Mini 17x11mm 3m black structural</v>
      </c>
      <c r="C3767" s="185">
        <f t="shared" si="117"/>
        <v>5.2181300000000004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">
      <c r="A3768">
        <v>526505</v>
      </c>
      <c r="B3768" t="str">
        <f t="shared" si="116"/>
        <v>SEVROLL 06437 connecting rail H18 3m black structural</v>
      </c>
      <c r="C3768" s="185">
        <f t="shared" si="117"/>
        <v>14.47064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">
      <c r="A3769">
        <v>526506</v>
      </c>
      <c r="B3769" t="str">
        <f t="shared" si="116"/>
        <v>SEVROLL 06269 Elegant II bottom line 1.7m black structural</v>
      </c>
      <c r="C3769" s="185">
        <f t="shared" si="117"/>
        <v>10.07389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">
      <c r="A3770">
        <v>526509</v>
      </c>
      <c r="B3770" t="str">
        <f t="shared" si="116"/>
        <v>SEVROLL 06270 Elegant II bottom line 2.35m black structural</v>
      </c>
      <c r="C3770" s="185">
        <f t="shared" si="117"/>
        <v>13.84253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">
      <c r="A3771">
        <v>526510</v>
      </c>
      <c r="B3771" t="str">
        <f t="shared" si="116"/>
        <v>SEVROLL 06271 Elegant II bottom line 3m black structural</v>
      </c>
      <c r="C3771" s="185">
        <f t="shared" si="117"/>
        <v>17.587019999999999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">
      <c r="A3772">
        <v>526511</v>
      </c>
      <c r="B3772" t="str">
        <f t="shared" si="116"/>
        <v>SEVROLL 06272 Elegant II bottom line 4.05m black structural</v>
      </c>
      <c r="C3772" s="185">
        <f t="shared" si="117"/>
        <v>23.819790000000001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">
      <c r="A3773">
        <v>526512</v>
      </c>
      <c r="B3773" t="str">
        <f t="shared" si="116"/>
        <v>SEVROLL 06128 Elegant II bottom line 6m black structural</v>
      </c>
      <c r="C3773" s="185">
        <f t="shared" si="117"/>
        <v>35.198210000000003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">
      <c r="A3774">
        <v>526516</v>
      </c>
      <c r="B3774" t="str">
        <f t="shared" si="116"/>
        <v>SEVROLL 06285 Gemini overhead line 1.7m black structural</v>
      </c>
      <c r="C3774" s="185">
        <f t="shared" si="117"/>
        <v>17.079709999999999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">
      <c r="A3775">
        <v>526519</v>
      </c>
      <c r="B3775" t="str">
        <f t="shared" si="116"/>
        <v>SEVROLL 06286 Gemini overhead line 2.35m black structural</v>
      </c>
      <c r="C3775" s="185">
        <f t="shared" si="117"/>
        <v>23.626519999999999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">
      <c r="A3776">
        <v>526520</v>
      </c>
      <c r="B3776" t="str">
        <f t="shared" si="116"/>
        <v>SEVROLL 06287 Gemini overhead line 3m black structural</v>
      </c>
      <c r="C3776" s="185">
        <f t="shared" si="117"/>
        <v>30.149180000000001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">
      <c r="A3777">
        <v>526521</v>
      </c>
      <c r="B3777" t="str">
        <f t="shared" si="116"/>
        <v>SEVROLL 06288 Gemini overhead line 4.05m black structural</v>
      </c>
      <c r="C3777" s="185">
        <f t="shared" si="117"/>
        <v>40.706229999999998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">
      <c r="A3778">
        <v>526522</v>
      </c>
      <c r="B3778" t="str">
        <f t="shared" si="116"/>
        <v>SEVROLL 06154 Gemini overhead line 6m black structural</v>
      </c>
      <c r="C3778" s="185">
        <f t="shared" si="117"/>
        <v>60.298369999999998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">
      <c r="A3779">
        <v>526524</v>
      </c>
      <c r="B3779" t="str">
        <f t="shared" si="116"/>
        <v>SEVROLL 06301 mask Elegant II 1.7m black structural</v>
      </c>
      <c r="C3779" s="185">
        <f t="shared" si="117"/>
        <v>3.0922200000000002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">
      <c r="A3780">
        <v>526525</v>
      </c>
      <c r="B3780" t="str">
        <f>IF($A$2=1,D3780,IF($A$2=2,F3780,IF($A$2=3,G3780,IF($A$2=4,E3780,IF($A$2&gt;4,P3780,"zadat jazyk")))))</f>
        <v>SEVROLL 06302 mask Elegant II 2.35m black structural</v>
      </c>
      <c r="C3780" s="185">
        <f>IF($A$2=1,H3780,IF($A$2=2,I3780,IF($A$2=3,J3780,IF($A$2=4,K3780,IF($A$2&gt;4,O3780,"zadat jazyk")))))</f>
        <v>4.27597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">
      <c r="A3781">
        <v>526526</v>
      </c>
      <c r="B3781" t="str">
        <f>IF($A$2=1,D3781,IF($A$2=2,F3781,IF($A$2=3,G3781,IF($A$2=4,E3781,IF($A$2&gt;4,P3781,"zadat jazyk")))))</f>
        <v>SEVROLL 06303 mask Elegant II 3m black structural</v>
      </c>
      <c r="C3781" s="185">
        <f>IF($A$2=1,H3781,IF($A$2=2,I3781,IF($A$2=3,J3781,IF($A$2=4,K3781,IF($A$2&gt;4,O3781,"zadat jazyk")))))</f>
        <v>5.4597100000000003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">
      <c r="A3782">
        <v>526527</v>
      </c>
      <c r="B3782" t="str">
        <f>IF($A$2=1,D3782,IF($A$2=2,F3782,IF($A$2=3,G3782,IF($A$2=4,E3782,IF($A$2&gt;4,P3782,"zadat jazyk")))))</f>
        <v>SEVROLL 06304 mask Elegant II 4.05m black structural</v>
      </c>
      <c r="C3782" s="185">
        <f>IF($A$2=1,H3782,IF($A$2=2,I3782,IF($A$2=3,J3782,IF($A$2=4,K3782,IF($A$2&gt;4,O3782,"zadat jazyk")))))</f>
        <v>7.3681900000000002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">
      <c r="A3783">
        <v>526528</v>
      </c>
      <c r="B3783" t="str">
        <f>IF($A$2=1,D3783,IF($A$2=2,F3783,IF($A$2=3,G3783,IF($A$2=4,E3783,IF($A$2&gt;4,P3783,"zadat jazyk")))))</f>
        <v>SEVROLL 06157 mask Elegant II 6m black structural</v>
      </c>
      <c r="C3783" s="185">
        <f>IF($A$2=1,H3783,IF($A$2=2,I3783,IF($A$2=3,J3783,IF($A$2=4,K3783,IF($A$2&gt;4,O3783,"zadat jazyk")))))</f>
        <v>10.919420000000001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  <row r="3784" spans="1:16" x14ac:dyDescent="0.2">
      <c r="A3784" s="196">
        <v>542633</v>
      </c>
      <c r="B3784" t="str">
        <f t="shared" ref="B3784:B3818" si="118">IF($A$2=1,D3784,IF($A$2=2,F3784,IF($A$2=3,G3784,IF($A$2=4,E3784,IF($A$2&gt;4,P3784,"zadat jazyk")))))</f>
        <v>SEVROLL 06809 Gemini overhead line 6m gold/brass</v>
      </c>
      <c r="C3784" s="185">
        <f t="shared" ref="C3784:C3818" si="119">IF($A$2=1,H3784,IF($A$2=2,I3784,IF($A$2=3,J3784,IF($A$2=4,K3784,IF($A$2&gt;4,O3784,"zadat jazyk")))))</f>
        <v>0</v>
      </c>
      <c r="D3784" t="s">
        <v>11234</v>
      </c>
      <c r="E3784" t="s">
        <v>11268</v>
      </c>
      <c r="F3784" t="s">
        <v>11269</v>
      </c>
      <c r="G3784" t="s">
        <v>11270</v>
      </c>
      <c r="H3784" s="188">
        <v>1736.99296</v>
      </c>
      <c r="I3784" s="186">
        <v>62.454239999999999</v>
      </c>
      <c r="J3784" s="85">
        <v>213.54129</v>
      </c>
      <c r="K3784" s="85">
        <v>24891.9663</v>
      </c>
      <c r="L3784" t="s">
        <v>539</v>
      </c>
      <c r="P3784" t="s">
        <v>11367</v>
      </c>
    </row>
    <row r="3785" spans="1:16" x14ac:dyDescent="0.2">
      <c r="A3785" s="196">
        <v>542574</v>
      </c>
      <c r="B3785" t="str">
        <f t="shared" si="118"/>
        <v>SEVROLL 06816 Alfa II mounting bar 16/18mm 2.70m gold/brass</v>
      </c>
      <c r="C3785" s="185">
        <f t="shared" si="119"/>
        <v>0</v>
      </c>
      <c r="D3785" t="s">
        <v>11235</v>
      </c>
      <c r="E3785" t="s">
        <v>11271</v>
      </c>
      <c r="F3785" t="s">
        <v>11272</v>
      </c>
      <c r="G3785" t="s">
        <v>11273</v>
      </c>
      <c r="H3785" s="188">
        <v>442.9332</v>
      </c>
      <c r="I3785" s="186">
        <v>15.925829999999999</v>
      </c>
      <c r="J3785" s="85">
        <v>54.453029999999998</v>
      </c>
      <c r="K3785" s="85">
        <v>6347.4513200000001</v>
      </c>
      <c r="L3785" t="s">
        <v>538</v>
      </c>
      <c r="P3785" t="s">
        <v>11368</v>
      </c>
    </row>
    <row r="3786" spans="1:16" x14ac:dyDescent="0.2">
      <c r="A3786" s="196">
        <v>542673</v>
      </c>
      <c r="B3786" t="str">
        <f t="shared" si="118"/>
        <v>SEVROLL 06817 Focus II 16mm mounting bar 2.7m gold/brass</v>
      </c>
      <c r="C3786" s="185">
        <f t="shared" si="119"/>
        <v>0</v>
      </c>
      <c r="D3786" t="s">
        <v>11236</v>
      </c>
      <c r="E3786" t="s">
        <v>11274</v>
      </c>
      <c r="F3786" t="s">
        <v>11275</v>
      </c>
      <c r="G3786" t="s">
        <v>11276</v>
      </c>
      <c r="H3786" s="188">
        <v>295.28881000000001</v>
      </c>
      <c r="I3786" s="186">
        <v>10.61722</v>
      </c>
      <c r="J3786" s="85">
        <v>36.302030000000002</v>
      </c>
      <c r="K3786" s="85">
        <v>4231.6343500000003</v>
      </c>
      <c r="L3786" t="s">
        <v>539</v>
      </c>
      <c r="P3786" t="s">
        <v>11369</v>
      </c>
    </row>
    <row r="3787" spans="1:16" x14ac:dyDescent="0.2">
      <c r="A3787" s="196">
        <v>542589</v>
      </c>
      <c r="B3787" t="str">
        <f t="shared" si="118"/>
        <v>SEVROLL 06818 Focus II 18mm mounting bar 2.7m gold/brass</v>
      </c>
      <c r="C3787" s="185">
        <f t="shared" si="119"/>
        <v>0</v>
      </c>
      <c r="D3787" t="s">
        <v>11237</v>
      </c>
      <c r="E3787" t="s">
        <v>11277</v>
      </c>
      <c r="F3787" t="s">
        <v>11278</v>
      </c>
      <c r="G3787" t="s">
        <v>11279</v>
      </c>
      <c r="H3787" s="188">
        <v>295.28881000000001</v>
      </c>
      <c r="I3787" s="186">
        <v>10.61722</v>
      </c>
      <c r="J3787" s="85">
        <v>36.302030000000002</v>
      </c>
      <c r="K3787" s="85">
        <v>4231.6343500000003</v>
      </c>
      <c r="L3787" t="s">
        <v>538</v>
      </c>
      <c r="P3787" t="s">
        <v>11370</v>
      </c>
    </row>
    <row r="3788" spans="1:16" x14ac:dyDescent="0.2">
      <c r="A3788" s="196">
        <v>542674</v>
      </c>
      <c r="B3788" t="str">
        <f t="shared" si="118"/>
        <v>SEVROLL 06800 mask Elegant II 1.7m gold/brass</v>
      </c>
      <c r="C3788" s="185">
        <f t="shared" si="119"/>
        <v>0</v>
      </c>
      <c r="D3788" t="s">
        <v>11238</v>
      </c>
      <c r="E3788" t="s">
        <v>11280</v>
      </c>
      <c r="F3788" t="s">
        <v>11281</v>
      </c>
      <c r="G3788" t="s">
        <v>11282</v>
      </c>
      <c r="H3788" s="188">
        <v>89.020889999999994</v>
      </c>
      <c r="I3788" s="186">
        <v>3.20078</v>
      </c>
      <c r="J3788" s="85">
        <v>10.944000000000001</v>
      </c>
      <c r="K3788" s="85">
        <v>1275.71336</v>
      </c>
      <c r="L3788" t="s">
        <v>539</v>
      </c>
      <c r="P3788" t="s">
        <v>11371</v>
      </c>
    </row>
    <row r="3789" spans="1:16" x14ac:dyDescent="0.2">
      <c r="A3789" s="196">
        <v>542675</v>
      </c>
      <c r="B3789" t="str">
        <f t="shared" si="118"/>
        <v>SEVROLL 06801 mask Elegant II 2.35m gold/brass</v>
      </c>
      <c r="C3789" s="185">
        <f t="shared" si="119"/>
        <v>0</v>
      </c>
      <c r="D3789" t="s">
        <v>11239</v>
      </c>
      <c r="E3789" t="s">
        <v>11283</v>
      </c>
      <c r="F3789" t="s">
        <v>11284</v>
      </c>
      <c r="G3789" t="s">
        <v>11285</v>
      </c>
      <c r="H3789" s="188">
        <v>123.03700000000001</v>
      </c>
      <c r="I3789" s="186">
        <v>4.4238400000000002</v>
      </c>
      <c r="J3789" s="85">
        <v>15.12584</v>
      </c>
      <c r="K3789" s="85">
        <v>1763.1809499999999</v>
      </c>
      <c r="L3789" t="s">
        <v>539</v>
      </c>
      <c r="P3789" t="s">
        <v>11372</v>
      </c>
    </row>
    <row r="3790" spans="1:16" x14ac:dyDescent="0.2">
      <c r="A3790" s="196">
        <v>542584</v>
      </c>
      <c r="B3790" t="str">
        <f t="shared" si="118"/>
        <v>SEVROLL 06802 mask Elegant II 3m gold/brass</v>
      </c>
      <c r="C3790" s="185">
        <f t="shared" si="119"/>
        <v>0</v>
      </c>
      <c r="D3790" t="s">
        <v>11240</v>
      </c>
      <c r="E3790" t="s">
        <v>11286</v>
      </c>
      <c r="F3790" t="s">
        <v>11287</v>
      </c>
      <c r="G3790" t="s">
        <v>11288</v>
      </c>
      <c r="H3790" s="188">
        <v>157.77687</v>
      </c>
      <c r="I3790" s="186">
        <v>5.67293</v>
      </c>
      <c r="J3790" s="85">
        <v>19.396660000000001</v>
      </c>
      <c r="K3790" s="85">
        <v>2261.02034</v>
      </c>
      <c r="L3790" t="s">
        <v>538</v>
      </c>
      <c r="P3790" t="s">
        <v>11373</v>
      </c>
    </row>
    <row r="3791" spans="1:16" x14ac:dyDescent="0.2">
      <c r="A3791" s="196">
        <v>542590</v>
      </c>
      <c r="B3791" t="str">
        <f t="shared" si="118"/>
        <v>SEVROLL 04311 mask Elegant II 4.05m gold/brass</v>
      </c>
      <c r="C3791" s="185">
        <f t="shared" si="119"/>
        <v>0</v>
      </c>
      <c r="D3791" t="s">
        <v>11241</v>
      </c>
      <c r="E3791" t="s">
        <v>11289</v>
      </c>
      <c r="F3791" t="s">
        <v>11290</v>
      </c>
      <c r="G3791" t="s">
        <v>11291</v>
      </c>
      <c r="H3791" s="188">
        <v>212.78163000000001</v>
      </c>
      <c r="I3791" s="186">
        <v>7.6506400000000001</v>
      </c>
      <c r="J3791" s="85">
        <v>26.158799999999999</v>
      </c>
      <c r="K3791" s="85">
        <v>3049.2656999999999</v>
      </c>
      <c r="L3791" t="s">
        <v>538</v>
      </c>
      <c r="P3791" t="s">
        <v>11374</v>
      </c>
    </row>
    <row r="3792" spans="1:16" x14ac:dyDescent="0.2">
      <c r="A3792" s="196">
        <v>542676</v>
      </c>
      <c r="B3792" t="str">
        <f t="shared" si="118"/>
        <v>SEVROLL 06804 mask Elegant II 6m gold/brass</v>
      </c>
      <c r="C3792" s="185">
        <f t="shared" si="119"/>
        <v>0</v>
      </c>
      <c r="D3792" t="s">
        <v>11242</v>
      </c>
      <c r="E3792" t="s">
        <v>11292</v>
      </c>
      <c r="F3792" t="s">
        <v>11293</v>
      </c>
      <c r="G3792" t="s">
        <v>11294</v>
      </c>
      <c r="H3792" s="188">
        <v>314.82997</v>
      </c>
      <c r="I3792" s="186">
        <v>11.31983</v>
      </c>
      <c r="J3792" s="85">
        <v>38.704369999999997</v>
      </c>
      <c r="K3792" s="85">
        <v>4511.6688999999997</v>
      </c>
      <c r="L3792" t="s">
        <v>539</v>
      </c>
      <c r="P3792" t="s">
        <v>11375</v>
      </c>
    </row>
    <row r="3793" spans="1:16" x14ac:dyDescent="0.2">
      <c r="A3793" s="196">
        <v>542688</v>
      </c>
      <c r="B3793" t="str">
        <f t="shared" si="118"/>
        <v>SEVROLL 06799 Elegant II bottom line 6m gold/brass</v>
      </c>
      <c r="C3793" s="185">
        <f t="shared" si="119"/>
        <v>0</v>
      </c>
      <c r="D3793" t="s">
        <v>11243</v>
      </c>
      <c r="E3793" t="s">
        <v>11295</v>
      </c>
      <c r="F3793" t="s">
        <v>11296</v>
      </c>
      <c r="G3793" t="s">
        <v>11297</v>
      </c>
      <c r="H3793" s="188">
        <v>1020.4833599999999</v>
      </c>
      <c r="I3793" s="186">
        <v>36.691870000000002</v>
      </c>
      <c r="J3793" s="85">
        <v>125.45552000000001</v>
      </c>
      <c r="K3793" s="85">
        <v>14624.030199999999</v>
      </c>
      <c r="L3793" t="s">
        <v>539</v>
      </c>
      <c r="P3793" t="s">
        <v>11376</v>
      </c>
    </row>
    <row r="3794" spans="1:16" x14ac:dyDescent="0.2">
      <c r="A3794" s="196"/>
      <c r="B3794" t="e">
        <f t="shared" si="118"/>
        <v>#N/A</v>
      </c>
      <c r="C3794" s="185">
        <f t="shared" si="119"/>
        <v>0</v>
      </c>
      <c r="D3794" t="s">
        <v>11244</v>
      </c>
      <c r="E3794" t="e">
        <v>#N/A</v>
      </c>
      <c r="F3794" t="e">
        <v>#N/A</v>
      </c>
      <c r="G3794" t="e">
        <v>#N/A</v>
      </c>
      <c r="H3794" s="188" t="e">
        <v>#N/A</v>
      </c>
      <c r="I3794" s="186" t="e">
        <v>#N/A</v>
      </c>
      <c r="J3794" s="85" t="e">
        <v>#N/A</v>
      </c>
      <c r="K3794" s="85" t="e">
        <v>#N/A</v>
      </c>
      <c r="L3794" t="e">
        <v>#N/A</v>
      </c>
      <c r="P3794" t="e">
        <v>#N/A</v>
      </c>
    </row>
    <row r="3795" spans="1:16" x14ac:dyDescent="0.2">
      <c r="A3795" s="196"/>
      <c r="B3795" t="e">
        <f t="shared" si="118"/>
        <v>#N/A</v>
      </c>
      <c r="C3795" s="185">
        <f t="shared" si="119"/>
        <v>0</v>
      </c>
      <c r="D3795" t="s">
        <v>11244</v>
      </c>
      <c r="E3795" t="e">
        <v>#N/A</v>
      </c>
      <c r="F3795" t="e">
        <v>#N/A</v>
      </c>
      <c r="G3795" t="e">
        <v>#N/A</v>
      </c>
      <c r="H3795" s="188" t="e">
        <v>#N/A</v>
      </c>
      <c r="I3795" s="186" t="e">
        <v>#N/A</v>
      </c>
      <c r="J3795" s="85" t="e">
        <v>#N/A</v>
      </c>
      <c r="K3795" s="85" t="e">
        <v>#N/A</v>
      </c>
      <c r="L3795" t="e">
        <v>#N/A</v>
      </c>
      <c r="P3795" t="e">
        <v>#N/A</v>
      </c>
    </row>
    <row r="3796" spans="1:16" x14ac:dyDescent="0.2">
      <c r="A3796" s="196">
        <v>542698</v>
      </c>
      <c r="B3796" t="str">
        <f t="shared" si="118"/>
        <v>SEVROLL 06795 Elegant II bottom line 1.7m gold/brass</v>
      </c>
      <c r="C3796" s="185">
        <f t="shared" si="119"/>
        <v>0</v>
      </c>
      <c r="D3796" t="s">
        <v>11245</v>
      </c>
      <c r="E3796" t="s">
        <v>11298</v>
      </c>
      <c r="F3796" t="s">
        <v>11299</v>
      </c>
      <c r="G3796" t="s">
        <v>11300</v>
      </c>
      <c r="H3796" s="188">
        <v>289.49883</v>
      </c>
      <c r="I3796" s="186">
        <v>10.409039999999999</v>
      </c>
      <c r="J3796" s="85">
        <v>35.590209999999999</v>
      </c>
      <c r="K3796" s="85">
        <v>4148.6610600000004</v>
      </c>
      <c r="L3796" t="s">
        <v>539</v>
      </c>
      <c r="P3796" t="s">
        <v>11377</v>
      </c>
    </row>
    <row r="3797" spans="1:16" x14ac:dyDescent="0.2">
      <c r="A3797" s="196">
        <v>542700</v>
      </c>
      <c r="B3797" t="str">
        <f t="shared" si="118"/>
        <v>SEVROLL 06796 Elegant II bottom line 2.35m gold/brass</v>
      </c>
      <c r="C3797" s="185">
        <f t="shared" si="119"/>
        <v>0</v>
      </c>
      <c r="D3797" t="s">
        <v>11246</v>
      </c>
      <c r="E3797" t="s">
        <v>11301</v>
      </c>
      <c r="F3797" t="s">
        <v>11302</v>
      </c>
      <c r="G3797" t="s">
        <v>11303</v>
      </c>
      <c r="H3797" s="188">
        <v>399.50837000000001</v>
      </c>
      <c r="I3797" s="186">
        <v>14.36448</v>
      </c>
      <c r="J3797" s="85">
        <v>49.114510000000003</v>
      </c>
      <c r="K3797" s="85">
        <v>5725.15218</v>
      </c>
      <c r="L3797" t="s">
        <v>539</v>
      </c>
      <c r="P3797" t="s">
        <v>11378</v>
      </c>
    </row>
    <row r="3798" spans="1:16" x14ac:dyDescent="0.2">
      <c r="A3798" s="196">
        <v>542591</v>
      </c>
      <c r="B3798" t="str">
        <f t="shared" si="118"/>
        <v>SEVROLL 06797 Elegant II bottom line 3m gold/brass</v>
      </c>
      <c r="C3798" s="185">
        <f t="shared" si="119"/>
        <v>0</v>
      </c>
      <c r="D3798" t="s">
        <v>11247</v>
      </c>
      <c r="E3798" t="s">
        <v>11304</v>
      </c>
      <c r="F3798" t="s">
        <v>11305</v>
      </c>
      <c r="G3798" t="s">
        <v>11306</v>
      </c>
      <c r="H3798" s="188">
        <v>510.24167999999997</v>
      </c>
      <c r="I3798" s="186">
        <v>18.345929999999999</v>
      </c>
      <c r="J3798" s="85">
        <v>62.727760000000004</v>
      </c>
      <c r="K3798" s="85">
        <v>7312.0151100000003</v>
      </c>
      <c r="L3798" t="s">
        <v>538</v>
      </c>
      <c r="P3798" t="s">
        <v>11379</v>
      </c>
    </row>
    <row r="3799" spans="1:16" x14ac:dyDescent="0.2">
      <c r="A3799" s="196">
        <v>542576</v>
      </c>
      <c r="B3799" t="str">
        <f t="shared" si="118"/>
        <v>SEVROLL 06798 Elegant II bottom line 4.05m gold/brass</v>
      </c>
      <c r="C3799" s="185">
        <f t="shared" si="119"/>
        <v>0</v>
      </c>
      <c r="D3799" t="s">
        <v>11248</v>
      </c>
      <c r="E3799" t="s">
        <v>11307</v>
      </c>
      <c r="F3799" t="s">
        <v>11308</v>
      </c>
      <c r="G3799" t="s">
        <v>11309</v>
      </c>
      <c r="H3799" s="188">
        <v>689.00720000000001</v>
      </c>
      <c r="I3799" s="186">
        <v>24.773520000000001</v>
      </c>
      <c r="J3799" s="85">
        <v>84.704719999999995</v>
      </c>
      <c r="K3799" s="85">
        <v>9873.8132100000003</v>
      </c>
      <c r="L3799" t="s">
        <v>538</v>
      </c>
      <c r="P3799" t="s">
        <v>11380</v>
      </c>
    </row>
    <row r="3800" spans="1:16" x14ac:dyDescent="0.2">
      <c r="A3800" s="196">
        <v>542588</v>
      </c>
      <c r="B3800" t="str">
        <f t="shared" si="118"/>
        <v>SEVROLL 06794 connecting rail H18 3m gold/brass</v>
      </c>
      <c r="C3800" s="185">
        <f t="shared" si="119"/>
        <v>0</v>
      </c>
      <c r="D3800" t="s">
        <v>11249</v>
      </c>
      <c r="E3800" t="s">
        <v>11310</v>
      </c>
      <c r="F3800" t="s">
        <v>11311</v>
      </c>
      <c r="G3800" t="s">
        <v>11312</v>
      </c>
      <c r="H3800" s="188">
        <v>416.87831999999997</v>
      </c>
      <c r="I3800" s="186">
        <v>14.98902</v>
      </c>
      <c r="J3800" s="85">
        <v>51.249920000000003</v>
      </c>
      <c r="K3800" s="85">
        <v>5974.0720600000004</v>
      </c>
      <c r="L3800" t="s">
        <v>538</v>
      </c>
      <c r="P3800" t="s">
        <v>11381</v>
      </c>
    </row>
    <row r="3801" spans="1:16" x14ac:dyDescent="0.2">
      <c r="A3801" s="196">
        <v>542704</v>
      </c>
      <c r="B3801" t="str">
        <f t="shared" si="118"/>
        <v>SEVROLL 06805 Gemini overhead line 1.7m gold/brass</v>
      </c>
      <c r="C3801" s="185">
        <f t="shared" si="119"/>
        <v>0</v>
      </c>
      <c r="D3801" t="s">
        <v>11250</v>
      </c>
      <c r="E3801" t="s">
        <v>11313</v>
      </c>
      <c r="F3801" t="s">
        <v>11314</v>
      </c>
      <c r="G3801" t="s">
        <v>11315</v>
      </c>
      <c r="H3801" s="188">
        <v>492.14800000000002</v>
      </c>
      <c r="I3801" s="186">
        <v>17.69537</v>
      </c>
      <c r="J3801" s="85">
        <v>60.503369999999997</v>
      </c>
      <c r="K3801" s="85">
        <v>7052.7237800000003</v>
      </c>
      <c r="L3801" t="s">
        <v>539</v>
      </c>
      <c r="P3801" t="s">
        <v>11382</v>
      </c>
    </row>
    <row r="3802" spans="1:16" x14ac:dyDescent="0.2">
      <c r="A3802" s="196">
        <v>542705</v>
      </c>
      <c r="B3802" t="str">
        <f t="shared" si="118"/>
        <v>SEVROLL 06806 Gemini overhead line 2.35m gold/brass</v>
      </c>
      <c r="C3802" s="185">
        <f t="shared" si="119"/>
        <v>0</v>
      </c>
      <c r="D3802" t="s">
        <v>11251</v>
      </c>
      <c r="E3802" t="s">
        <v>11316</v>
      </c>
      <c r="F3802" t="s">
        <v>11317</v>
      </c>
      <c r="G3802" t="s">
        <v>11318</v>
      </c>
      <c r="H3802" s="188">
        <v>680.32223999999997</v>
      </c>
      <c r="I3802" s="186">
        <v>24.46124</v>
      </c>
      <c r="J3802" s="85">
        <v>83.637010000000004</v>
      </c>
      <c r="K3802" s="85">
        <v>9749.35347</v>
      </c>
      <c r="L3802" t="s">
        <v>539</v>
      </c>
      <c r="P3802" t="s">
        <v>11383</v>
      </c>
    </row>
    <row r="3803" spans="1:16" x14ac:dyDescent="0.2">
      <c r="A3803" s="196">
        <v>542583</v>
      </c>
      <c r="B3803" t="str">
        <f t="shared" si="118"/>
        <v>SEVROLL 06807 Gemini overhead line 3m gold/brass</v>
      </c>
      <c r="C3803" s="185">
        <f t="shared" si="119"/>
        <v>0</v>
      </c>
      <c r="D3803" t="s">
        <v>11252</v>
      </c>
      <c r="E3803" t="s">
        <v>11319</v>
      </c>
      <c r="F3803" t="s">
        <v>11320</v>
      </c>
      <c r="G3803" t="s">
        <v>11321</v>
      </c>
      <c r="H3803" s="188">
        <v>868.49648000000002</v>
      </c>
      <c r="I3803" s="186">
        <v>31.227119999999999</v>
      </c>
      <c r="J3803" s="85">
        <v>106.77065</v>
      </c>
      <c r="K3803" s="85">
        <v>12445.98315</v>
      </c>
      <c r="L3803" t="s">
        <v>538</v>
      </c>
      <c r="P3803" t="s">
        <v>11384</v>
      </c>
    </row>
    <row r="3804" spans="1:16" x14ac:dyDescent="0.2">
      <c r="A3804" s="196">
        <v>542592</v>
      </c>
      <c r="B3804" t="str">
        <f t="shared" si="118"/>
        <v>SEVROLL 06808 Gemini overhead line 4.05m gold/brass</v>
      </c>
      <c r="C3804" s="185">
        <f t="shared" si="119"/>
        <v>0</v>
      </c>
      <c r="D3804" t="s">
        <v>11253</v>
      </c>
      <c r="E3804" t="s">
        <v>11322</v>
      </c>
      <c r="F3804" t="s">
        <v>11323</v>
      </c>
      <c r="G3804" t="s">
        <v>11324</v>
      </c>
      <c r="H3804" s="188">
        <v>1172.4702500000001</v>
      </c>
      <c r="I3804" s="186">
        <v>42.156610000000001</v>
      </c>
      <c r="J3804" s="85">
        <v>144.14036999999999</v>
      </c>
      <c r="K3804" s="85">
        <v>16802.077249999998</v>
      </c>
      <c r="L3804" t="s">
        <v>538</v>
      </c>
      <c r="P3804" t="s">
        <v>11385</v>
      </c>
    </row>
    <row r="3805" spans="1:16" x14ac:dyDescent="0.2">
      <c r="A3805" s="196">
        <v>542706</v>
      </c>
      <c r="B3805" t="str">
        <f t="shared" si="118"/>
        <v>SEVROLL 06790 angle Mini 17x11mm 1.7m gold/brass</v>
      </c>
      <c r="C3805" s="185">
        <f t="shared" si="119"/>
        <v>0</v>
      </c>
      <c r="D3805" t="s">
        <v>11254</v>
      </c>
      <c r="E3805" t="s">
        <v>11325</v>
      </c>
      <c r="F3805" t="s">
        <v>11326</v>
      </c>
      <c r="G3805" t="s">
        <v>11327</v>
      </c>
      <c r="H3805" s="188">
        <v>85.402159999999995</v>
      </c>
      <c r="I3805" s="186">
        <v>3.0706699999999998</v>
      </c>
      <c r="J3805" s="85">
        <v>10.49912</v>
      </c>
      <c r="K3805" s="85">
        <v>1223.8551</v>
      </c>
      <c r="L3805" t="s">
        <v>539</v>
      </c>
      <c r="P3805" t="s">
        <v>11386</v>
      </c>
    </row>
    <row r="3806" spans="1:16" x14ac:dyDescent="0.2">
      <c r="A3806" s="196">
        <v>542764</v>
      </c>
      <c r="B3806" t="str">
        <f t="shared" si="118"/>
        <v>SEVROLL 06791 angle Mini 17x11mm 2.35m gold/brass</v>
      </c>
      <c r="C3806" s="185">
        <f t="shared" si="119"/>
        <v>0</v>
      </c>
      <c r="D3806" t="s">
        <v>11255</v>
      </c>
      <c r="E3806" t="s">
        <v>11328</v>
      </c>
      <c r="F3806" t="s">
        <v>11329</v>
      </c>
      <c r="G3806" t="s">
        <v>11330</v>
      </c>
      <c r="H3806" s="188">
        <v>117.97078</v>
      </c>
      <c r="I3806" s="186">
        <v>4.2416799999999997</v>
      </c>
      <c r="J3806" s="85">
        <v>14.503</v>
      </c>
      <c r="K3806" s="85">
        <v>1690.5794699999999</v>
      </c>
      <c r="L3806" t="s">
        <v>539</v>
      </c>
      <c r="P3806" t="s">
        <v>11387</v>
      </c>
    </row>
    <row r="3807" spans="1:16" x14ac:dyDescent="0.2">
      <c r="A3807" s="196">
        <v>542863</v>
      </c>
      <c r="B3807" t="str">
        <f t="shared" si="118"/>
        <v>SEVROLL 06792 angle Mini 17x11mm 3m gold/brass</v>
      </c>
      <c r="C3807" s="185">
        <f t="shared" si="119"/>
        <v>0</v>
      </c>
      <c r="D3807" t="s">
        <v>11256</v>
      </c>
      <c r="E3807" t="s">
        <v>11331</v>
      </c>
      <c r="F3807" t="s">
        <v>11332</v>
      </c>
      <c r="G3807" t="s">
        <v>11333</v>
      </c>
      <c r="H3807" s="188">
        <v>149.81564</v>
      </c>
      <c r="I3807" s="186">
        <v>5.3866800000000001</v>
      </c>
      <c r="J3807" s="85">
        <v>18.417940000000002</v>
      </c>
      <c r="K3807" s="85">
        <v>2146.9320200000002</v>
      </c>
      <c r="L3807" t="s">
        <v>539</v>
      </c>
      <c r="P3807" t="s">
        <v>11388</v>
      </c>
    </row>
    <row r="3808" spans="1:16" x14ac:dyDescent="0.2">
      <c r="A3808" s="196">
        <v>542864</v>
      </c>
      <c r="B3808" t="str">
        <f t="shared" si="118"/>
        <v>SEVROLL 06813 upper guide rail 1.7m gold/brass</v>
      </c>
      <c r="C3808" s="185">
        <f t="shared" si="119"/>
        <v>0</v>
      </c>
      <c r="D3808" t="s">
        <v>11257</v>
      </c>
      <c r="E3808" t="s">
        <v>11334</v>
      </c>
      <c r="F3808" t="s">
        <v>11335</v>
      </c>
      <c r="G3808" t="s">
        <v>11336</v>
      </c>
      <c r="H3808" s="188">
        <v>267.78640999999999</v>
      </c>
      <c r="I3808" s="186">
        <v>9.6283600000000007</v>
      </c>
      <c r="J3808" s="85">
        <v>32.920960000000001</v>
      </c>
      <c r="K3808" s="85">
        <v>3837.5114600000002</v>
      </c>
      <c r="L3808" t="s">
        <v>539</v>
      </c>
      <c r="P3808" t="s">
        <v>11389</v>
      </c>
    </row>
    <row r="3809" spans="1:16" x14ac:dyDescent="0.2">
      <c r="A3809" s="196">
        <v>542865</v>
      </c>
      <c r="B3809" t="str">
        <f t="shared" si="118"/>
        <v>SEVROLL 06811 upper guide rail 2.35m gold/brass</v>
      </c>
      <c r="C3809" s="185">
        <f t="shared" si="119"/>
        <v>0</v>
      </c>
      <c r="D3809" t="s">
        <v>11258</v>
      </c>
      <c r="E3809" t="s">
        <v>11337</v>
      </c>
      <c r="F3809" t="s">
        <v>11338</v>
      </c>
      <c r="G3809" t="s">
        <v>11339</v>
      </c>
      <c r="H3809" s="188">
        <v>371.28224999999998</v>
      </c>
      <c r="I3809" s="186">
        <v>13.349589999999999</v>
      </c>
      <c r="J3809" s="85">
        <v>45.644460000000002</v>
      </c>
      <c r="K3809" s="85">
        <v>5320.6578900000004</v>
      </c>
      <c r="L3809" t="s">
        <v>539</v>
      </c>
      <c r="P3809" t="s">
        <v>11390</v>
      </c>
    </row>
    <row r="3810" spans="1:16" x14ac:dyDescent="0.2">
      <c r="A3810" s="196">
        <v>542866</v>
      </c>
      <c r="B3810" t="str">
        <f t="shared" si="118"/>
        <v>SEVROLL 06815 upper guide rail 3m gold/brass</v>
      </c>
      <c r="C3810" s="185">
        <f t="shared" si="119"/>
        <v>0</v>
      </c>
      <c r="D3810" t="s">
        <v>11259</v>
      </c>
      <c r="E3810" t="s">
        <v>11340</v>
      </c>
      <c r="F3810" t="s">
        <v>11341</v>
      </c>
      <c r="G3810" t="s">
        <v>11342</v>
      </c>
      <c r="H3810" s="188">
        <v>474.05432999999999</v>
      </c>
      <c r="I3810" s="186">
        <v>17.044799999999999</v>
      </c>
      <c r="J3810" s="85">
        <v>58.27899</v>
      </c>
      <c r="K3810" s="85">
        <v>6793.4324800000004</v>
      </c>
      <c r="L3810" t="s">
        <v>539</v>
      </c>
      <c r="P3810" t="s">
        <v>11391</v>
      </c>
    </row>
    <row r="3811" spans="1:16" x14ac:dyDescent="0.2">
      <c r="A3811" s="196">
        <v>542867</v>
      </c>
      <c r="B3811" t="str">
        <f t="shared" si="118"/>
        <v>SEVROLL 06810 Gemini 10 bottom cover strip 1.7m 10mm gold/brass</v>
      </c>
      <c r="C3811" s="185">
        <f t="shared" si="119"/>
        <v>0</v>
      </c>
      <c r="D3811" t="s">
        <v>11260</v>
      </c>
      <c r="E3811" t="s">
        <v>11343</v>
      </c>
      <c r="F3811" t="s">
        <v>11344</v>
      </c>
      <c r="G3811" t="s">
        <v>11345</v>
      </c>
      <c r="H3811" s="188">
        <v>498.66172</v>
      </c>
      <c r="I3811" s="186">
        <v>17.929569999999998</v>
      </c>
      <c r="J3811" s="85">
        <v>61.30415</v>
      </c>
      <c r="K3811" s="85">
        <v>7146.0685000000003</v>
      </c>
      <c r="L3811" t="s">
        <v>539</v>
      </c>
      <c r="P3811" t="s">
        <v>11392</v>
      </c>
    </row>
    <row r="3812" spans="1:16" x14ac:dyDescent="0.2">
      <c r="A3812" s="196">
        <v>542868</v>
      </c>
      <c r="B3812" t="str">
        <f t="shared" si="118"/>
        <v>SEVROLL 06811 Gemini 10 bottom cover bar 2.35m 10mm gold/brass</v>
      </c>
      <c r="C3812" s="185">
        <f t="shared" si="119"/>
        <v>0</v>
      </c>
      <c r="D3812" t="s">
        <v>11261</v>
      </c>
      <c r="E3812" t="s">
        <v>11346</v>
      </c>
      <c r="F3812" t="s">
        <v>11347</v>
      </c>
      <c r="G3812" t="s">
        <v>11348</v>
      </c>
      <c r="H3812" s="188">
        <v>687.55971</v>
      </c>
      <c r="I3812" s="186">
        <v>24.72147</v>
      </c>
      <c r="J3812" s="85">
        <v>84.526759999999996</v>
      </c>
      <c r="K3812" s="85">
        <v>9853.07</v>
      </c>
      <c r="L3812" t="s">
        <v>539</v>
      </c>
      <c r="P3812" t="s">
        <v>11393</v>
      </c>
    </row>
    <row r="3813" spans="1:16" x14ac:dyDescent="0.2">
      <c r="A3813" s="196">
        <v>542869</v>
      </c>
      <c r="B3813" t="str">
        <f t="shared" si="118"/>
        <v>SEVROLL 06812 Gemini 10 bottom cover strip 3m 10mm gold/brass</v>
      </c>
      <c r="C3813" s="185">
        <f t="shared" si="119"/>
        <v>0</v>
      </c>
      <c r="D3813" t="s">
        <v>11262</v>
      </c>
      <c r="E3813" t="s">
        <v>11349</v>
      </c>
      <c r="F3813" t="s">
        <v>11350</v>
      </c>
      <c r="G3813" t="s">
        <v>11351</v>
      </c>
      <c r="H3813" s="188">
        <v>880.07644000000005</v>
      </c>
      <c r="I3813" s="186">
        <v>31.64348</v>
      </c>
      <c r="J3813" s="85">
        <v>108.19427</v>
      </c>
      <c r="K3813" s="85">
        <v>12611.929770000001</v>
      </c>
      <c r="L3813" t="s">
        <v>539</v>
      </c>
      <c r="P3813" t="s">
        <v>11394</v>
      </c>
    </row>
    <row r="3814" spans="1:16" x14ac:dyDescent="0.2">
      <c r="A3814" s="196">
        <v>542870</v>
      </c>
      <c r="B3814" t="str">
        <f t="shared" si="118"/>
        <v>SEVROLL 06793 connection rail H10 3m gold/brass</v>
      </c>
      <c r="C3814" s="185">
        <f t="shared" si="119"/>
        <v>0</v>
      </c>
      <c r="D3814" t="s">
        <v>11263</v>
      </c>
      <c r="E3814" t="s">
        <v>11352</v>
      </c>
      <c r="F3814" t="s">
        <v>11353</v>
      </c>
      <c r="G3814" t="s">
        <v>11354</v>
      </c>
      <c r="H3814" s="188">
        <v>423.39202999999998</v>
      </c>
      <c r="I3814" s="186">
        <v>15.22322</v>
      </c>
      <c r="J3814" s="85">
        <v>52.050690000000003</v>
      </c>
      <c r="K3814" s="85">
        <v>6067.4167799999996</v>
      </c>
      <c r="L3814" t="s">
        <v>539</v>
      </c>
      <c r="P3814" t="s">
        <v>11395</v>
      </c>
    </row>
    <row r="3815" spans="1:16" x14ac:dyDescent="0.2">
      <c r="A3815" s="196">
        <v>542871</v>
      </c>
      <c r="B3815" t="str">
        <f t="shared" si="118"/>
        <v>SEVROLL 06789 "U" profile for laminate 18mm 3m gold/brass</v>
      </c>
      <c r="C3815" s="185">
        <f t="shared" si="119"/>
        <v>0</v>
      </c>
      <c r="D3815" t="s">
        <v>11264</v>
      </c>
      <c r="E3815" t="s">
        <v>11355</v>
      </c>
      <c r="F3815" t="s">
        <v>11356</v>
      </c>
      <c r="G3815" t="s">
        <v>11357</v>
      </c>
      <c r="H3815" s="188">
        <v>165.73806999999999</v>
      </c>
      <c r="I3815" s="186">
        <v>5.9591799999999999</v>
      </c>
      <c r="J3815" s="85">
        <v>20.375389999999999</v>
      </c>
      <c r="K3815" s="85">
        <v>2375.1082999999999</v>
      </c>
      <c r="L3815" t="s">
        <v>539</v>
      </c>
      <c r="P3815" t="s">
        <v>11396</v>
      </c>
    </row>
    <row r="3816" spans="1:16" x14ac:dyDescent="0.2">
      <c r="A3816" s="196">
        <v>542872</v>
      </c>
      <c r="B3816" t="str">
        <f t="shared" si="118"/>
        <v>SEVROLL 06819 Fox II grab rail 2.7m gold/brass</v>
      </c>
      <c r="C3816" s="185">
        <f t="shared" si="119"/>
        <v>0</v>
      </c>
      <c r="D3816" t="s">
        <v>11265</v>
      </c>
      <c r="E3816" t="s">
        <v>11358</v>
      </c>
      <c r="F3816" t="s">
        <v>11359</v>
      </c>
      <c r="G3816" t="s">
        <v>11360</v>
      </c>
      <c r="H3816" s="188">
        <v>578.27389000000005</v>
      </c>
      <c r="I3816" s="186">
        <v>20.792059999999999</v>
      </c>
      <c r="J3816" s="85">
        <v>71.091459999999998</v>
      </c>
      <c r="K3816" s="85">
        <v>8286.9502699999994</v>
      </c>
      <c r="L3816" t="s">
        <v>539</v>
      </c>
      <c r="P3816" t="s">
        <v>11397</v>
      </c>
    </row>
    <row r="3817" spans="1:16" x14ac:dyDescent="0.2">
      <c r="A3817" s="196">
        <v>542873</v>
      </c>
      <c r="B3817" t="str">
        <f t="shared" si="118"/>
        <v>SEVROLL 06822 Gemini grab rail 2.7m gold/brass</v>
      </c>
      <c r="C3817" s="185">
        <f t="shared" si="119"/>
        <v>0</v>
      </c>
      <c r="D3817" t="s">
        <v>11266</v>
      </c>
      <c r="E3817" t="s">
        <v>11361</v>
      </c>
      <c r="F3817" t="s">
        <v>11362</v>
      </c>
      <c r="G3817" t="s">
        <v>11363</v>
      </c>
      <c r="H3817" s="188">
        <v>657.16233999999997</v>
      </c>
      <c r="I3817" s="186">
        <v>23.628520000000002</v>
      </c>
      <c r="J3817" s="85">
        <v>80.789789999999996</v>
      </c>
      <c r="K3817" s="85">
        <v>9417.4606600000006</v>
      </c>
      <c r="L3817" t="s">
        <v>539</v>
      </c>
      <c r="P3817" t="s">
        <v>11398</v>
      </c>
    </row>
    <row r="3818" spans="1:16" x14ac:dyDescent="0.2">
      <c r="A3818" s="196">
        <v>542874</v>
      </c>
      <c r="B3818" t="str">
        <f t="shared" si="118"/>
        <v>SEVROLL 06821 System 10 II mounting rail 2.7m gold/brass</v>
      </c>
      <c r="C3818" s="185">
        <f t="shared" si="119"/>
        <v>0</v>
      </c>
      <c r="D3818" t="s">
        <v>11267</v>
      </c>
      <c r="E3818" t="s">
        <v>11364</v>
      </c>
      <c r="F3818" t="s">
        <v>11365</v>
      </c>
      <c r="G3818" t="s">
        <v>11366</v>
      </c>
      <c r="H3818" s="188">
        <v>654.26733999999999</v>
      </c>
      <c r="I3818" s="186">
        <v>23.524429999999999</v>
      </c>
      <c r="J3818" s="85">
        <v>80.433880000000002</v>
      </c>
      <c r="K3818" s="85">
        <v>9375.9738099999995</v>
      </c>
      <c r="L3818" t="s">
        <v>539</v>
      </c>
      <c r="P3818" t="s">
        <v>11399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4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5.7109375" style="5" hidden="1" customWidth="1"/>
    <col min="11" max="11" width="6.7109375" style="5" hidden="1" customWidth="1"/>
    <col min="12" max="12" width="9.140625" style="4" hidden="1" customWidth="1"/>
    <col min="13" max="13" width="24.7109375" style="4" hidden="1" customWidth="1"/>
    <col min="14" max="14" width="7.42578125" style="4" hidden="1" customWidth="1"/>
    <col min="15" max="15" width="5.7109375" style="4" hidden="1" customWidth="1"/>
    <col min="16" max="16" width="16.42578125" style="4" hidden="1" customWidth="1"/>
    <col min="17" max="17" width="7.140625" style="4" hidden="1" customWidth="1"/>
    <col min="18" max="18" width="10.85546875" style="4" hidden="1" customWidth="1"/>
    <col min="19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6578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",7,".",24)</f>
        <v>Catalogue général quincaillerie 2024 page : 7.24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">
      <c r="A6" s="321"/>
      <c r="B6" s="594" t="str">
        <f>IF(D4=4,texty!A227,"")</f>
        <v/>
      </c>
      <c r="C6" s="19"/>
      <c r="D6" s="338">
        <v>3</v>
      </c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jeux de dilations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15" t="str">
        <f>IFERROR((VLOOKUP(N5,data!C4:D108,2,0)),"N/A")</f>
        <v>N/A</v>
      </c>
      <c r="C29" s="23" t="str">
        <f>IF(B29=data!D64,texty!A239,+VLOOKUP(B29,cennik!A:G,2,FALSE))</f>
        <v>ce profil n'est pas disponible dans la couleur et la longueur souhaitée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profilé cache vis  (masque):</v>
      </c>
      <c r="B30" s="15" t="str">
        <f>IFERROR((VLOOKUP(N5,data!C115:D209,2,0)),"N/A")</f>
        <v>N/A</v>
      </c>
      <c r="C30" s="23" t="str">
        <f>IF(B30=data!D64,texty!A239,+VLOOKUP(B30,cennik!A:G,2,FALSE))</f>
        <v>ce profil n'est pas disponible dans la couleur et la longueur souhaitée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roulettes hautes (sets)</v>
      </c>
      <c r="B31" s="15">
        <v>89265</v>
      </c>
      <c r="C31" s="23" t="str">
        <f>+VLOOKUP(B31,cennik!A:G,2,FALSE)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roulettes basses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brosse  fin de course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profil prises de main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vis de fixation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profil de guidage haut (plafond)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">
      <c r="A37" s="320" t="str">
        <f>+System10!A36</f>
        <v>profil de guidage haut (plafond)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">
      <c r="A38" s="320" t="str">
        <f>+System10!A38</f>
        <v xml:space="preserve">profil horizontal inférieur pour encadrement 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">
      <c r="A39" s="320" t="str">
        <f>+System10!A39</f>
        <v xml:space="preserve">profil horizontal inférieur pour encadrement 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profilé de connection H10 - 3M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profilé de connection H30 - 3M</v>
      </c>
      <c r="B53" s="15" t="str">
        <f>IFERROR(VLOOKUP(P7,data!C508:D516,2,0),"N/A")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serrure de porte coulissante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joint d'étanchéité pour vitrage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joint d'étanchéité pour vitrage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71">
        <v>129677</v>
      </c>
      <c r="C65" s="472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1">
        <v>128842</v>
      </c>
      <c r="C66" s="472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or/laiton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 xml:space="preserve">olive </v>
      </c>
      <c r="M70" s="19"/>
    </row>
    <row r="71" spans="1:14" ht="12.75" customHeight="1" x14ac:dyDescent="0.2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olive brossé</v>
      </c>
      <c r="N71" s="4">
        <f>IF(ISERROR(K71),1,0)</f>
        <v>1</v>
      </c>
    </row>
    <row r="72" spans="1:14" ht="12.75" hidden="1" customHeight="1" x14ac:dyDescent="0.2">
      <c r="L72" s="4" t="str">
        <f>data!J8</f>
        <v>olive brossé foncé</v>
      </c>
    </row>
    <row r="73" spans="1:14" ht="12.75" hidden="1" customHeight="1" x14ac:dyDescent="0.2">
      <c r="L73" s="4" t="str">
        <f>data!J9</f>
        <v>noir brossé</v>
      </c>
    </row>
    <row r="74" spans="1:14" ht="12.75" hidden="1" customHeight="1" x14ac:dyDescent="0.2">
      <c r="L74" s="4" t="str">
        <f>data!J15</f>
        <v xml:space="preserve">blanc brillant </v>
      </c>
    </row>
    <row r="75" spans="1:14" ht="12.75" hidden="1" customHeight="1" x14ac:dyDescent="0.2">
      <c r="L75" s="4" t="str">
        <f>data!J16</f>
        <v>noir brillant</v>
      </c>
    </row>
    <row r="76" spans="1:14" ht="12.75" hidden="1" customHeight="1" x14ac:dyDescent="0.2">
      <c r="L76" s="4" t="str">
        <f>data!J17</f>
        <v>noir mat</v>
      </c>
    </row>
    <row r="77" spans="1:14" ht="12.75" hidden="1" customHeight="1" x14ac:dyDescent="0.2">
      <c r="L77" s="4" t="str">
        <f>data!J12</f>
        <v>grafit</v>
      </c>
    </row>
    <row r="78" spans="1:14" ht="12.75" hidden="1" customHeight="1" x14ac:dyDescent="0.2">
      <c r="L78" s="4" t="str">
        <f>data!J18</f>
        <v xml:space="preserve">blanc mat </v>
      </c>
    </row>
    <row r="79" spans="1:14" ht="12.75" hidden="1" customHeight="1" x14ac:dyDescent="0.2">
      <c r="L79" s="4" t="str">
        <f>data!J22</f>
        <v>structurel noir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3.7109375" style="4" customWidth="1"/>
    <col min="5" max="7" width="15.2851562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3" width="11.710937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">
      <c r="A2" s="405" t="s">
        <v>829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25">
      <c r="A3" s="582" t="str">
        <f>CONCATENATE(texty!A243," ",7,".",24)</f>
        <v>Catalogue général quincaillerie 2024 page : 7.24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22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il est nécessaire de remplir les 5 cellules!!!dimension en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Dans le cas d´un remplisage en verre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il est nécessaire d´employer un vitrage sécurit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ou de sécuriser le vitrage avec un film de protection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longeur du rail haut et rail de guidage au sol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7"/>
      <c r="G11" s="3" t="str">
        <f>texty!A43</f>
        <v>Poids maximal de la porte 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">
      <c r="A20" s="6"/>
      <c r="B20" s="376" t="str">
        <f>texty!A242</f>
        <v>jeux de dilations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+'Romeo II'!B27</f>
        <v>code</v>
      </c>
      <c r="C27" s="16" t="str">
        <f>+'Romeo II'!C27</f>
        <v>titre:</v>
      </c>
      <c r="D27" s="17" t="str">
        <f>+'Romeo II'!D27</f>
        <v>pc</v>
      </c>
      <c r="E27" s="17" t="str">
        <f>+'Romeo II'!E27</f>
        <v>prix/pc</v>
      </c>
      <c r="F27" s="17" t="str">
        <f>+'Romeo II'!F27</f>
        <v>prix total</v>
      </c>
      <c r="G27" s="18" t="str">
        <f>+'Romeo II'!G27</f>
        <v>prix net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rail de guidage haut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 xml:space="preserve">rail de guidage  au sol 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roulettes basses (set)</v>
      </c>
      <c r="B32" s="15">
        <f>IF(F4=M67,328321,229441)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profil prises de main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profil de guidage haut (plafond)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profil de guidage haut (plafond)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 xml:space="preserve">profil horizontal inférieur pour encadrement 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 xml:space="preserve">profil horizontal inférieur pour encadrement 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320" t="str">
        <f>CONCATENATE(texty!A179,)</f>
        <v>Vis pour rail de guidage au sol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System10!A51</f>
        <v>profilé de connection H10 - 3M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6" t="str">
        <f>System10!A52</f>
        <v>profilé de connection H30 - 3M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320" t="str">
        <f>texty!A240</f>
        <v>serrure de porte coulissante</v>
      </c>
      <c r="B54" s="15">
        <v>363019</v>
      </c>
      <c r="C54" s="23" t="str">
        <f>+VLOOKUP(B54,cennik!A:G,2,FALSE)</f>
        <v>SEVROLL 20369 sliding door lock for Karat and Prosper handle</v>
      </c>
      <c r="D54" s="354"/>
      <c r="E54" s="86">
        <f>+VLOOKUP(B54,cennik!A:G,3,FALSE)</f>
        <v>36.101999999999997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>Sur commande</v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 t="str">
        <f>texty!A92</f>
        <v>vis de fixation</v>
      </c>
      <c r="B55" s="14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">
      <c r="C58" s="36" t="str">
        <f>texty!A10</f>
        <v>Longueur nécessaire d'un joint d'étanchéité  en cas de remplissage complet du verre (en mètres linéaires)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">
      <c r="A59" s="44" t="str">
        <f>texty!A12</f>
        <v>(en combinaison avec les profils H, il est nécessaire d'ajouter la longueur requise - le joint d'étanchéité  doit être appliqué sur toute la circonférence de chaque verre)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System10!A59</f>
        <v>joint d'étanchéité pour vitrage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6" t="str">
        <f>texty!A103</f>
        <v>joint d'étanchéité pour vitrage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">
      <c r="A62" s="6" t="str">
        <f>System10!A61</f>
        <v>joint d'étanchéité pour vitrage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">
      <c r="A63" s="209" t="str">
        <f>texty!A190</f>
        <v>Accessoires supplémentaires pour le système de portes coulissantes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A64" s="209" t="str">
        <f>texty!A244</f>
        <v>Fichier technique de ce systeme</v>
      </c>
      <c r="B64" s="443">
        <v>129677</v>
      </c>
      <c r="C64" s="474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B65" s="443">
        <v>128842</v>
      </c>
      <c r="C65" s="474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">
      <c r="B67" s="7"/>
      <c r="C67" s="7"/>
      <c r="D67" s="71" t="str">
        <f>texty!A15</f>
        <v>total (HT)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>argent</v>
      </c>
      <c r="M67" s="19" t="s">
        <v>968</v>
      </c>
    </row>
    <row r="68" spans="1:14" ht="12.75" customHeight="1" x14ac:dyDescent="0.2">
      <c r="A68" s="70" t="str">
        <f>System10!A67</f>
        <v>votre note:</v>
      </c>
      <c r="B68" s="697"/>
      <c r="C68" s="698"/>
      <c r="D68" s="698"/>
      <c r="E68" s="698"/>
      <c r="F68" s="698"/>
      <c r="G68" s="699"/>
      <c r="I68" s="4"/>
      <c r="L68" s="4" t="str">
        <f>texty!A130</f>
        <v xml:space="preserve">olive </v>
      </c>
      <c r="M68" s="19" t="s">
        <v>42</v>
      </c>
    </row>
    <row r="69" spans="1:14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">
      <c r="A70" s="695" t="str">
        <f>IF(N70=1,texty!A215,IF(K70&gt;0,texty!A214,""))</f>
        <v>certains articles ne sont pas produits dans les longeurs souhaités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6.140625" style="4" customWidth="1"/>
    <col min="7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6579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25">
      <c r="A3" s="582" t="str">
        <f>CONCATENATE(texty!A243," ",7,".",24)</f>
        <v>Catalogue général quincaillerie 2024 page : 7.24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22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il est nécessaire de remplir les 5 cellules!!!dimension en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Dans le cas d´un remplisage en verre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il est nécessaire d´employer un vitrage sécurit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ou de sécuriser le vitrage avec un film de protection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longeur du rail haut et rail de guidage au sol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7"/>
      <c r="G11" s="3" t="str">
        <f>texty!A43</f>
        <v>Poids maximal de la porte 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376" t="str">
        <f>texty!A242</f>
        <v>jeux de dilations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code</v>
      </c>
      <c r="C27" s="16" t="str">
        <f>+'Romeo II'!C27</f>
        <v>titre:</v>
      </c>
      <c r="D27" s="17" t="str">
        <f>+'Romeo II'!D27</f>
        <v>pc</v>
      </c>
      <c r="E27" s="17" t="str">
        <f>+'Romeo II'!E27</f>
        <v>prix/pc</v>
      </c>
      <c r="F27" s="17" t="str">
        <f>+'Romeo II'!F27</f>
        <v>prix total</v>
      </c>
      <c r="G27" s="18" t="str">
        <f>+'Romeo II'!G27</f>
        <v>prix net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rail de guidage haut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 xml:space="preserve">rail de guidage  au sol 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roulettes basses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profil prises de main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profil de guidage haut (plafond)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profil de guidage haut (plafond)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 xml:space="preserve">profil horizontal inférieur pour encadrement 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 xml:space="preserve">profil horizontal inférieur pour encadrement 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System10!A49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">
      <c r="A50" s="6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6" t="str">
        <f>texty!A100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profilé de connection H30 - 3M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serrure de porte coulissante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">
      <c r="A54" s="6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Longueur nécessaire d'un joint d'étanchéité  en cas de remplissage complet du verre (en mètres linéaires)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(en combinaison avec les profils H, il est nécessaire d'ajouter la longueur requise - le joint d'étanchéité  doit être appliqué sur toute la circonférence de chaque verre)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Accessoires supplémentaires pour le système de portes coulissantes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Fichier technique de ce systeme</v>
      </c>
      <c r="B63" s="15">
        <v>129677</v>
      </c>
      <c r="C63" s="474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5">
        <v>128842</v>
      </c>
      <c r="C64" s="474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total (HT)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argent</v>
      </c>
      <c r="M66" s="19" t="s">
        <v>968</v>
      </c>
    </row>
    <row r="67" spans="1:14" ht="12.75" customHeight="1" x14ac:dyDescent="0.2">
      <c r="A67" s="70" t="str">
        <f>System10!A67</f>
        <v>votre note:</v>
      </c>
      <c r="B67" s="697"/>
      <c r="C67" s="698"/>
      <c r="D67" s="698"/>
      <c r="E67" s="698"/>
      <c r="F67" s="698"/>
      <c r="G67" s="699"/>
      <c r="I67" s="4"/>
      <c r="L67" s="4" t="str">
        <f>texty!A130</f>
        <v xml:space="preserve">olive 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certains articles ne sont pas produits dans les longeurs souhaités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53.5703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850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25">
      <c r="A3" s="582" t="str">
        <f>CONCATENATE(texty!A243," ",7,".",23)</f>
        <v>Catalogue général quincaillerie 2024 page : 7.23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22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il est nécessaire de remplir les 5 cellules!!!dimension en mm</v>
      </c>
      <c r="C5" s="696"/>
      <c r="D5" s="696"/>
      <c r="E5" s="696"/>
      <c r="F5" s="696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Dans le cas d´un remplisage en verre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il est nécessaire d´employer un vitrage sécurit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ou de sécuriser le vitrage avec un film de protection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longeur du rail haut et rail de guidage au sol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7"/>
      <c r="G11" s="3" t="str">
        <f>texty!A43</f>
        <v>Poids maximal de la porte 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596" t="str">
        <f>texty!A242</f>
        <v>jeux de dilations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code</v>
      </c>
      <c r="C27" s="16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rail de guidage haut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 xml:space="preserve">rail de guidage  au sol 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roulettes basses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profil prises de main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profil de guidage haut (plafond)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+System10!A36</f>
        <v>profil de guidage haut (plafond)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 xml:space="preserve">profil horizontal inférieur pour encadrement 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 xml:space="preserve">profil horizontal inférieur pour encadrement 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">
      <c r="A43" s="6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texty!A100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profilé de connection H30 - 3M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serrure de porte coulissante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6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Longueur nécessaire d'un joint d'étanchéité  en cas de remplissage complet du verre (en mètres linéaires)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(en combinaison avec les profils H, il est nécessaire d'ajouter la longueur requise - le joint d'étanchéité  doit être appliqué sur toute la circonférence de chaque verre)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Accessoires supplémentaires pour le système de portes coulissantes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Fichier technique de ce systeme</v>
      </c>
      <c r="B63" s="196">
        <v>129677</v>
      </c>
      <c r="C63" s="474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96">
        <v>128842</v>
      </c>
      <c r="C64" s="474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total (HT)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argent</v>
      </c>
      <c r="M66" s="19" t="s">
        <v>968</v>
      </c>
    </row>
    <row r="67" spans="1:14" ht="12.75" customHeight="1" x14ac:dyDescent="0.2">
      <c r="A67" s="70" t="str">
        <f>System10!A67</f>
        <v>votre note:</v>
      </c>
      <c r="B67" s="697"/>
      <c r="C67" s="698"/>
      <c r="D67" s="698"/>
      <c r="E67" s="698"/>
      <c r="F67" s="698"/>
      <c r="G67" s="699"/>
      <c r="I67" s="4"/>
      <c r="L67" s="4" t="str">
        <f>texty!A130</f>
        <v xml:space="preserve">olive 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certains articles ne sont pas produits dans les longeurs souhaités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2.85546875" style="4" customWidth="1"/>
    <col min="2" max="2" width="14.7109375" style="4" customWidth="1"/>
    <col min="3" max="3" width="53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14062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684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25">
      <c r="A3" s="582" t="str">
        <f>CONCATENATE(texty!A243," ",7,".",33)</f>
        <v>Catalogue général quincaillerie 2024 page : 7.33</v>
      </c>
      <c r="B3" s="318" t="str">
        <f>CONCATENATE(texty!A34," / max.      3 040 mm /")</f>
        <v>hauteur / max.      3 040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IFERROR((C7-42),"")</f>
        <v/>
      </c>
      <c r="D10" s="7"/>
      <c r="E10" s="7"/>
      <c r="F10" s="3" t="str">
        <f>texty!A43</f>
        <v>Poids maximal de la porte 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 t="str">
        <f>IF(SUM(D48:D49)&gt;0,texty!A245,"")</f>
        <v/>
      </c>
      <c r="B14" s="685"/>
      <c r="C14" s="599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7" spans="1:21" ht="20.2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596" t="str">
        <f>texty!A242</f>
        <v>jeux de dilations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Réf. article, prix: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code</v>
      </c>
      <c r="C27" s="16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rail de guidage haut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 xml:space="preserve">rail de guidage  au sol 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profilé cache vis  (masque):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roulettes hautes (sets)</v>
      </c>
      <c r="B31" s="15">
        <v>229442</v>
      </c>
      <c r="C31" s="23" t="str">
        <f>+VLOOKUP(B31,cennik!A:G,2,FALSE)</f>
        <v>SEVROLL 10205 Master upper trolley 10mm - 2 pcs</v>
      </c>
      <c r="D31" s="15">
        <f>IF((D50+D51)&gt;D4,0,D4-(D50+D51))</f>
        <v>0</v>
      </c>
      <c r="E31" s="86">
        <f>+VLOOKUP(B31,cennik!A:G,3,FALSE)</f>
        <v>6.7539999999999996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roulettes basses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profil prises de main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profil de guidage haut (plafond)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profil de guidage haut (plafond)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 xml:space="preserve">profil horizontal inférieur pour encadrement 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 xml:space="preserve">profil horizontal inférieur pour encadrement 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6" t="str">
        <f>+System10!A43</f>
        <v>stoppeur /positionneur de porte pour rail bas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Vis pour rail de guidage au sol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amortisseur/soft close Mini 25 kg (paire)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amortisseur/soft close Mini 40 kg (paire)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amortisseur/soft close Mini 60 kg (paire)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amortisseur/sof close pour porte centrale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">
      <c r="A49" s="320" t="str">
        <f>texty!A232</f>
        <v>amortisseur/sof close pour porte centrale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profilé de connection H10 - 3M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profilé de connection H30 - 3M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vis de fixation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C58" s="36" t="str">
        <f>texty!A10</f>
        <v>Longueur nécessaire d'un joint d'étanchéité  en cas de remplissage complet du verre (en mètres linéaires)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A59" s="44" t="str">
        <f>texty!A12</f>
        <v>(en combinaison avec les profils H, il est nécessaire d'ajouter la longueur requise - le joint d'étanchéité  doit être appliqué sur toute la circonférence de chaque verre)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">
      <c r="A60" s="6" t="str">
        <f>System10!A59</f>
        <v>joint d'étanchéité pour vitrage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texty!A103</f>
        <v>joint d'étanchéité pour vitrage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 t="str">
        <f>System10!A61</f>
        <v>joint d'étanchéité pour vitrage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">
      <c r="A63" s="209" t="str">
        <f>texty!A190</f>
        <v>Accessoires supplémentaires pour le système de portes coulissantes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209" t="str">
        <f>texty!A244</f>
        <v>Fichier technique de ce systeme</v>
      </c>
      <c r="B64" s="196">
        <v>129677</v>
      </c>
      <c r="C64" s="153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B65" s="196">
        <v>128842</v>
      </c>
      <c r="C65" s="153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">
      <c r="B67" s="7"/>
      <c r="C67" s="7"/>
      <c r="D67" s="71" t="str">
        <f>texty!A15</f>
        <v>total (HT)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>argent</v>
      </c>
    </row>
    <row r="68" spans="1:13" ht="12.75" customHeight="1" x14ac:dyDescent="0.2">
      <c r="A68" s="70" t="str">
        <f>System10!A67</f>
        <v>votre note:</v>
      </c>
      <c r="B68" s="701"/>
      <c r="C68" s="702"/>
      <c r="D68" s="702"/>
      <c r="E68" s="702"/>
      <c r="F68" s="702"/>
      <c r="G68" s="702"/>
      <c r="K68" s="4" t="str">
        <f>texty!A130</f>
        <v xml:space="preserve">olive 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">
      <c r="A70" s="695" t="str">
        <f>IF(M70=1,texty!A215,IF(J70&gt;0,texty!A214,""))</f>
        <v>certains articles ne sont pas produits dans les longeurs souhaités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4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5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">
      <c r="A2" s="405" t="s">
        <v>6586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",7,".",33)</f>
        <v>Catalogue général quincaillerie 2024 page : 7.33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466" t="str">
        <f>texty!A37</f>
        <v>couleur</v>
      </c>
      <c r="F3" s="5"/>
      <c r="G3" s="5"/>
      <c r="K3" s="5"/>
    </row>
    <row r="4" spans="1:21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dimension de remplissage 10 mm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IFERROR((C7-68),"")</f>
        <v/>
      </c>
      <c r="D10" s="7"/>
      <c r="E10" s="7"/>
      <c r="F10" s="3" t="str">
        <f>texty!A43</f>
        <v>Poids maximal de la porte 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7"/>
      <c r="E15" s="7"/>
      <c r="F15" s="5"/>
      <c r="G15" s="5"/>
      <c r="K15" s="5"/>
      <c r="Q15" s="147"/>
    </row>
    <row r="17" spans="1:21" ht="12.7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376" t="str">
        <f>texty!A242</f>
        <v>jeux de dilations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remise partenaire: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Réf. article, prix: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code</v>
      </c>
      <c r="C27" s="16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rail de guidage haut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 xml:space="preserve">rail de guidage  au sol 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profilé cache vis  (masque):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roulettes hautes (sets)</v>
      </c>
      <c r="B31" s="15">
        <v>98048</v>
      </c>
      <c r="C31" s="23" t="str">
        <f>+VLOOKUP(B31,cennik!A:G,2,FALSE)</f>
        <v>SEVROLL 10209 Future top carriage 10mm L+P</v>
      </c>
      <c r="D31" s="15">
        <f>IF((D50+D51)&gt;D4,0,D4-(D50+D51))</f>
        <v>0</v>
      </c>
      <c r="E31" s="86">
        <f>+VLOOKUP(B31,cennik!A:G,3,FALSE)</f>
        <v>6.49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roulettes basses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profil prises de main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vis de fixation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profil de guidage haut (plafond)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profil de guidage haut (plafond)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 xml:space="preserve">profil horizontal inférieur pour encadrement 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 xml:space="preserve">profil horizontal inférieur pour encadrement 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Accessoires en options:</v>
      </c>
      <c r="B41" s="7"/>
      <c r="D41" s="24" t="str">
        <f>System10!D41</f>
        <v>définire la quantité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stoppeur /positionneur de porte pour rail haut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6" t="str">
        <f>+System10!A43</f>
        <v>stoppeur /positionneur de porte pour rail bas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Vis pour rail de guidage au sol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amortisseur/soft close Mini 25 kg (paire)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amortisseur/soft close Mini 40 kg (paire)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amortisseur/soft close Mini 60 kg (paire)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amortisseur/sof close pour porte centrale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" customHeight="1" x14ac:dyDescent="0.2">
      <c r="A49" s="320" t="str">
        <f>texty!A232</f>
        <v>amortisseur/sof close pour porte centrale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profilé de connection H10 - 3M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profilé de connection H30 - 3M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vis de fixation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 t="str">
        <f>System10!A55</f>
        <v>brosse laterale anti-poussiere</v>
      </c>
      <c r="B56" s="15">
        <v>95946</v>
      </c>
      <c r="C56" s="23" t="str">
        <f>+VLOOKUP(B56,cennik!A:G,2,FALSE)</f>
        <v>SEVROLL plug-in dust brush 4.8x13mm gray</v>
      </c>
      <c r="D56" s="28"/>
      <c r="E56" s="86">
        <f>+VLOOKUP(B56,cennik!A:G,3,FALSE)</f>
        <v>0.1158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">
      <c r="C59" s="36" t="str">
        <f>texty!A10</f>
        <v>Longueur nécessaire d'un joint d'étanchéité  en cas de remplissage complet du verre (en mètres linéaires)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">
      <c r="A60" s="44" t="str">
        <f>texty!A12</f>
        <v>(en combinaison avec les profils H, il est nécessaire d'ajouter la longueur requise - le joint d'étanchéité  doit être appliqué sur toute la circonférence de chaque verre)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System10!A59</f>
        <v>joint d'étanchéité pour vitrage 4 mm</v>
      </c>
      <c r="B61" s="15">
        <v>89238</v>
      </c>
      <c r="C61" s="23" t="str">
        <f>+VLOOKUP(B61,cennik!A:G,2,FALSE)</f>
        <v>SEVROLL 20031-SV glass seal 10/4mm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">
      <c r="A62" s="6" t="str">
        <f>texty!A103</f>
        <v>joint d'étanchéité pour vitrage 4,5 mm</v>
      </c>
      <c r="B62" s="15">
        <v>135164</v>
      </c>
      <c r="C62" s="23" t="str">
        <f>+VLOOKUP(B62,cennik!A:G,2,FALSE)</f>
        <v>SEVROLL 20032-SV glass seal 10/4.5mm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 t="str">
        <f>System10!A61</f>
        <v>joint d'étanchéité pour vitrage 6 mm</v>
      </c>
      <c r="B63" s="15">
        <v>89243</v>
      </c>
      <c r="C63" s="23" t="str">
        <f>+VLOOKUP(B63,cennik!A:G,2,FALSE)</f>
        <v>SEVROLL 20033-SV glass seal 10/6mm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">
      <c r="A64" s="209" t="str">
        <f>texty!A190</f>
        <v>Accessoires supplémentaires pour le système de portes coulissantes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A65" s="209" t="str">
        <f>texty!A244</f>
        <v>Fichier technique de ce systeme</v>
      </c>
      <c r="B65" s="153">
        <v>129677</v>
      </c>
      <c r="C65" s="153" t="str">
        <f>VLOOKUP(B65,cennik!A:C,2,0)</f>
        <v>SEVROLL 20173 assembly tool for laminate 10/18mm small</v>
      </c>
      <c r="D65" s="41"/>
      <c r="E65" s="86">
        <f>+VLOOKUP(B65,cennik!A:G,3,FALSE)</f>
        <v>4.532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B66" s="153">
        <v>128842</v>
      </c>
      <c r="C66" s="153" t="str">
        <f>VLOOKUP(B66,cennik!A:C,2,0)</f>
        <v>SEVROLL 20144 step drill 6.5/9.5mm</v>
      </c>
      <c r="D66" s="41"/>
      <c r="E66" s="86">
        <f>+VLOOKUP(B66,cennik!A:G,3,FALSE)</f>
        <v>19.315999999999999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">
      <c r="B68" s="7"/>
      <c r="C68" s="7"/>
      <c r="D68" s="71" t="str">
        <f>texty!A15</f>
        <v>total (HT)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>argent</v>
      </c>
    </row>
    <row r="69" spans="1:13" ht="12.75" customHeight="1" x14ac:dyDescent="0.2">
      <c r="A69" s="70" t="str">
        <f>System10!A67</f>
        <v>votre note:</v>
      </c>
      <c r="B69" s="701"/>
      <c r="C69" s="702"/>
      <c r="D69" s="702"/>
      <c r="E69" s="702"/>
      <c r="F69" s="702"/>
      <c r="G69" s="702"/>
      <c r="K69" s="4" t="str">
        <f>texty!A130</f>
        <v xml:space="preserve">olive </v>
      </c>
    </row>
    <row r="70" spans="1:13" ht="12.75" customHeight="1" x14ac:dyDescent="0.2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">
      <c r="A71" s="695" t="str">
        <f>IF(M71=1,texty!A215,IF(J71&gt;0,texty!A214,""))</f>
        <v>certains articles ne sont pas produits dans les longeurs souhaités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28515625" style="4" customWidth="1"/>
    <col min="2" max="2" width="15.7109375" style="4" customWidth="1"/>
    <col min="3" max="3" width="63.7109375" style="4" bestFit="1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7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">
      <c r="A2" s="405" t="s">
        <v>977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",7,".",35)</f>
        <v>Catalogue général quincaillerie 2024 page : 7.35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dimension de remplissage 10 mm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IFERROR((C7-33.2),"")</f>
        <v/>
      </c>
      <c r="D10" s="7"/>
      <c r="E10" s="7"/>
      <c r="F10" s="3" t="str">
        <f>texty!A44</f>
        <v>Poids maximal de la porte 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">
      <c r="A14" s="685" t="str">
        <f>IF(SUM(D50:D51)&gt;0,texty!A247,"")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2.75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">
      <c r="A21" s="320"/>
      <c r="C21" s="113"/>
      <c r="D21" s="7"/>
      <c r="E21" s="7"/>
      <c r="F21" s="5"/>
      <c r="G21" s="5"/>
      <c r="K21" s="5"/>
    </row>
    <row r="22" spans="1:21" ht="16.5" customHeight="1" x14ac:dyDescent="0.2">
      <c r="A22" s="135"/>
      <c r="B22" s="376" t="str">
        <f>texty!A242</f>
        <v>jeux de dilations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remise partenaire: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Réf. article, prix: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code</v>
      </c>
      <c r="C29" s="16" t="str">
        <f>+System10!C27</f>
        <v>titre:</v>
      </c>
      <c r="D29" s="17" t="str">
        <f>+System10!D27</f>
        <v>pc</v>
      </c>
      <c r="E29" s="17" t="str">
        <f>+System10!E27</f>
        <v>prix/pc</v>
      </c>
      <c r="F29" s="17" t="str">
        <f>+System10!F27</f>
        <v>prix total</v>
      </c>
      <c r="G29" s="18" t="str">
        <f>+System10!G27</f>
        <v>prix net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rail de guidage haut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 xml:space="preserve">rail de guidage  au sol 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 xml:space="preserve">profilé cache vis pour rail au sol 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roulettes hautes (sets)</v>
      </c>
      <c r="B33" s="15">
        <v>349942</v>
      </c>
      <c r="C33" s="23" t="str">
        <f>+VLOOKUP(B33,cennik!A:G,2,FALSE)</f>
        <v>SEVROLL 10239 top trolley Blue 10mm asymmetrical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roulettes basses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brosse  fin de course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profil prises de main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vis de fixation</v>
      </c>
      <c r="B37" s="5">
        <v>89244</v>
      </c>
      <c r="C37" s="23" t="str">
        <f>+VLOOKUP(B37,cennik!A:G,2,FALSE)</f>
        <v>SEVROLL 20001 screwdriver 6.3x32 SEVROLL and Simple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profil de guidage haut (plafond)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profil de guidage haut (plafond)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A40" s="6" t="str">
        <f>+System10!A38</f>
        <v xml:space="preserve">profil horizontal inférieur pour encadrement 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">
      <c r="A41" s="6" t="str">
        <f>+System10!A39</f>
        <v xml:space="preserve">profil horizontal inférieur pour encadrement 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Accessoires en options:</v>
      </c>
      <c r="B43" s="7"/>
      <c r="D43" s="24" t="str">
        <f>System10!D41</f>
        <v>définire la quantité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stoppeur /positionneur de porte pour rail haut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+System10!A43</f>
        <v>stoppeur /positionneur de porte pour rail bas</v>
      </c>
      <c r="B45" s="589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Vis pour rail de guidage au sol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texty!A203</f>
        <v>profilé de connection H-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texty!A203</f>
        <v>profilé de connection H-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profilé de connection H-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amortisseur/soft close Mini 25 kg (paire)</v>
      </c>
      <c r="B50" s="15">
        <v>350024</v>
      </c>
      <c r="C50" s="23" t="str">
        <f>+VLOOKUP(B50,cennik!A:G,2,FALSE)</f>
        <v>SEVROLL 20375-BL shock absorber Simple/Blue 10/18 25kg L+P</v>
      </c>
      <c r="D50" s="408"/>
      <c r="E50" s="86">
        <f>+VLOOKUP(B50,cennik!A:G,3,FALSE)</f>
        <v>21.978000000000002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>Sur commande</v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amortisseur/soft close Mini 40 kg (paire)</v>
      </c>
      <c r="B51" s="22">
        <v>293776</v>
      </c>
      <c r="C51" s="23" t="str">
        <f>+VLOOKUP(B51,cennik!A:G,2,FALSE)</f>
        <v>SEVROLL 20296-BL shock absorber Simple/Blue 10/18, 25 - 40kg, L+P</v>
      </c>
      <c r="D51" s="27"/>
      <c r="E51" s="86">
        <f>+VLOOKUP(B51,cennik!A:G,3,FALSE)</f>
        <v>21.978000000000002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>Sur commande</v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6" t="str">
        <f>texty!A92</f>
        <v>vis de fixation</v>
      </c>
      <c r="B52" s="15">
        <v>89244</v>
      </c>
      <c r="C52" s="23" t="str">
        <f>+VLOOKUP(B52,cennik!A:G,2,FALSE)</f>
        <v>SEVROLL 20001 screwdriver 6.3x32 SEVROLL and Simple</v>
      </c>
      <c r="D52" s="28"/>
      <c r="E52" s="86">
        <f>+VLOOKUP(B52,cennik!A:G,3,FALSE)</f>
        <v>0.13200000000000001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C55" s="36" t="str">
        <f>texty!A10</f>
        <v>Longueur nécessaire d'un joint d'étanchéité  en cas de remplissage complet du verre (en mètres linéaires)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A56" s="44" t="str">
        <f>texty!A12</f>
        <v>(en combinaison avec les profils H, il est nécessaire d'ajouter la longueur requise - le joint d'étanchéité  doit être appliqué sur toute la circonférence de chaque verre)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System10!A59</f>
        <v>joint d'étanchéité pour vitrage 4 mm</v>
      </c>
      <c r="B57" s="15">
        <v>89238</v>
      </c>
      <c r="C57" s="23" t="str">
        <f>+VLOOKUP(B57,cennik!A:G,2,FALSE)</f>
        <v>SEVROLL 20031-SV glass seal 10/4mm</v>
      </c>
      <c r="D57" s="41"/>
      <c r="E57" s="86">
        <f>+VLOOKUP(B57,cennik!A:G,3,FALSE)</f>
        <v>0.72599999999999998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A58" s="6" t="str">
        <f>texty!A103</f>
        <v>joint d'étanchéité pour vitrage 4,5 mm</v>
      </c>
      <c r="B58" s="15">
        <v>135164</v>
      </c>
      <c r="C58" s="23" t="str">
        <f>+VLOOKUP(B58,cennik!A:G,2,FALSE)</f>
        <v>SEVROLL 20032-SV glass seal 10/4.5mm</v>
      </c>
      <c r="D58" s="41"/>
      <c r="E58" s="86">
        <f>+VLOOKUP(B58,cennik!A:G,3,FALSE)</f>
        <v>0.72599999999999998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">
      <c r="A59" s="6" t="str">
        <f>System10!A61</f>
        <v>joint d'étanchéité pour vitrage 6 mm</v>
      </c>
      <c r="B59" s="15">
        <v>89243</v>
      </c>
      <c r="C59" s="23" t="str">
        <f>+VLOOKUP(B59,cennik!A:G,2,FALSE)</f>
        <v>SEVROLL 20033-SV glass seal 10/6mm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">
      <c r="A60" s="209" t="str">
        <f>texty!A190</f>
        <v>Accessoires supplémentaires pour le système de portes coulissantes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209" t="str">
        <f>texty!A244</f>
        <v>Fichier technique de ce systeme</v>
      </c>
      <c r="B61" s="196">
        <v>128842</v>
      </c>
      <c r="C61" s="153" t="str">
        <f>VLOOKUP(B61,cennik!A:C,2,0)</f>
        <v>SEVROLL 20144 step drill 6.5/9.5mm</v>
      </c>
      <c r="D61" s="41"/>
      <c r="E61" s="86">
        <f>+VLOOKUP(B61,cennik!A:G,3,FALSE)</f>
        <v>19.315999999999999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">
      <c r="B63" s="7"/>
      <c r="C63" s="7"/>
      <c r="D63" s="71" t="str">
        <f>texty!A15</f>
        <v>total (HT)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>argent</v>
      </c>
    </row>
    <row r="64" spans="1:11" ht="12.75" customHeight="1" x14ac:dyDescent="0.2">
      <c r="A64" s="70" t="str">
        <f>System10!A67</f>
        <v>votre note:</v>
      </c>
      <c r="B64" s="701"/>
      <c r="C64" s="702"/>
      <c r="D64" s="702"/>
      <c r="E64" s="702"/>
      <c r="F64" s="702"/>
      <c r="G64" s="702"/>
      <c r="K64" s="4" t="str">
        <f>texty!A130</f>
        <v xml:space="preserve">olive </v>
      </c>
    </row>
    <row r="65" spans="1:13" ht="12.75" customHeight="1" x14ac:dyDescent="0.2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">
      <c r="A66" s="695" t="str">
        <f>IF(M66=1,texty!A215,IF(J66&gt;0,texty!A214,""))</f>
        <v>certains articles ne sont pas produits dans les longeurs souhaités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6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987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",7,".",35)</f>
        <v>Catalogue général quincaillerie 2024 page : 7.35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dimension de remplissage 10 mm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F11" s="3" t="str">
        <f>texty!A44</f>
        <v>Poids maximal de la porte 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longeur du joint d'étanchéité de vitrage pour une porte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">
      <c r="A14" s="685" t="str">
        <f>IF(SUM(D52:D53)&gt;0,texty!A247,"")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685"/>
      <c r="B16" s="685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685"/>
      <c r="B17" s="685"/>
      <c r="C17" s="382"/>
      <c r="D17" s="7"/>
      <c r="E17" s="7"/>
      <c r="F17" s="5"/>
      <c r="G17" s="5"/>
      <c r="K17" s="5"/>
      <c r="Q17" s="147"/>
    </row>
    <row r="18" spans="1:21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x14ac:dyDescent="0.2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">
      <c r="A22" s="320"/>
      <c r="B22" s="598" t="str">
        <f>texty!A242</f>
        <v>jeux de dilations 4 mm</v>
      </c>
      <c r="C22" s="113"/>
      <c r="D22" s="7"/>
      <c r="E22" s="7"/>
      <c r="F22" s="5"/>
      <c r="G22" s="5"/>
      <c r="K22" s="5"/>
    </row>
    <row r="23" spans="1:21" ht="16.5" customHeight="1" x14ac:dyDescent="0.2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">
      <c r="A28" s="6"/>
      <c r="B28" s="7"/>
      <c r="D28" s="7"/>
      <c r="E28" s="7"/>
      <c r="F28" s="7"/>
      <c r="G28" s="122" t="str">
        <f>+System10!G25</f>
        <v>remise partenaire: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">
      <c r="A29" s="12" t="str">
        <f>texty!A80</f>
        <v>Réf. article, prix: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/>
      <c r="B30" s="17" t="str">
        <f>texty!A276</f>
        <v>code</v>
      </c>
      <c r="C30" s="16" t="str">
        <f>+System10!C27</f>
        <v>titre:</v>
      </c>
      <c r="D30" s="17" t="str">
        <f>+System10!D27</f>
        <v>pc</v>
      </c>
      <c r="E30" s="17" t="str">
        <f>+System10!E27</f>
        <v>prix/pc</v>
      </c>
      <c r="F30" s="17" t="str">
        <f>+System10!F27</f>
        <v>prix total</v>
      </c>
      <c r="G30" s="18" t="str">
        <f>+System10!G27</f>
        <v>prix net</v>
      </c>
      <c r="I30" s="16" t="str">
        <f>texty!A29</f>
        <v>Note: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">
      <c r="A31" s="6" t="str">
        <f>+System10!A28</f>
        <v>rail de guidage haut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+System10!A29</f>
        <v xml:space="preserve">rail de guidage  au sol 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">
      <c r="A33" s="6" t="str">
        <f>texty!A210</f>
        <v xml:space="preserve">profilé cache vis pour rail au sol </v>
      </c>
      <c r="B33" s="15">
        <v>216362</v>
      </c>
      <c r="C33" s="23" t="str">
        <f>+VLOOKUP(B33,cennik!A:G,2,FALSE)</f>
        <v>SEVROLL 20233 cover for lower line Simple/Blue translucent, rubber</v>
      </c>
      <c r="D33" s="15">
        <f>CEILING(C4/1000,1)</f>
        <v>0</v>
      </c>
      <c r="E33" s="86">
        <f>+VLOOKUP(B33,cennik!A:G,3,FALSE)</f>
        <v>0.90200000000000002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">
      <c r="A34" s="6" t="str">
        <f>+System10!A31</f>
        <v>roulettes hautes (sets)</v>
      </c>
      <c r="B34" s="15">
        <v>349943</v>
      </c>
      <c r="C34" s="23" t="str">
        <f>+VLOOKUP(B34,cennik!A:G,2,FALSE)</f>
        <v>SEVROLL 10240 top carriage Blue 10mm symmetrical L+P</v>
      </c>
      <c r="D34" s="15">
        <f>+D4</f>
        <v>0</v>
      </c>
      <c r="E34" s="86">
        <f>+VLOOKUP(B34,cennik!A:G,3,FALSE)</f>
        <v>3.08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">
      <c r="A35" s="6" t="str">
        <f>+System10!A32</f>
        <v>roulettes basses (set)</v>
      </c>
      <c r="B35" s="15">
        <v>229446</v>
      </c>
      <c r="C35" s="23" t="str">
        <f>+VLOOKUP(B35,cennik!A:G,2,FALSE)</f>
        <v>SEVROLL 10223 Simple/Blue V undercarriage (frame system) - 2 pcs</v>
      </c>
      <c r="D35" s="15">
        <f>+D4</f>
        <v>0</v>
      </c>
      <c r="E35" s="86">
        <f>+VLOOKUP(B35,cennik!A:G,3,FALSE)</f>
        <v>2.31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">
      <c r="A36" s="6" t="str">
        <f>texty!A111</f>
        <v>stoppeur /positionneur</v>
      </c>
      <c r="B36" s="589">
        <v>229681</v>
      </c>
      <c r="C36" s="23" t="str">
        <f>+VLOOKUP(B36,cennik!A:G,2,FALSE)</f>
        <v>SEVROLL 10163 Simple/Blue positioner for undercarriage</v>
      </c>
      <c r="D36" s="15">
        <f>+D4</f>
        <v>0</v>
      </c>
      <c r="E36" s="86">
        <f>+VLOOKUP(B36,cennik!A:G,3,FALSE)</f>
        <v>0.33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">
      <c r="A37" s="6" t="str">
        <f>+System10!A33</f>
        <v>brosse  fin de course</v>
      </c>
      <c r="B37" s="15">
        <v>98067</v>
      </c>
      <c r="C37" s="23" t="str">
        <f>+VLOOKUP(B37,cennik!A:G,2,FALSE)</f>
        <v>SEVROLL plug-in stop brush 14x4mm gray</v>
      </c>
      <c r="D37" s="15">
        <f>CEILING((B4*D4*2/1000),1)</f>
        <v>0</v>
      </c>
      <c r="E37" s="86">
        <f>+VLOOKUP(B37,cennik!A:G,3,FALSE)</f>
        <v>0.12383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">
      <c r="A38" s="6" t="str">
        <f>+System10!A34</f>
        <v>profil prises de main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">
      <c r="A39" s="6" t="str">
        <f>+System10!A35</f>
        <v>vis de fixation</v>
      </c>
      <c r="B39" s="5">
        <v>89244</v>
      </c>
      <c r="C39" s="23" t="str">
        <f>+VLOOKUP(B39,cennik!A:G,2,FALSE)</f>
        <v>SEVROLL 20001 screwdriver 6.3x32 SEVROLL and Simple</v>
      </c>
      <c r="D39" s="15">
        <f>+D4*4</f>
        <v>0</v>
      </c>
      <c r="E39" s="86">
        <f>+VLOOKUP(B39,cennik!A:G,3,FALSE)</f>
        <v>0.13200000000000001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">
      <c r="A40" s="6" t="str">
        <f>+System10!A36</f>
        <v>profil de guidage haut (plafond)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+System10!A36</f>
        <v>profil de guidage haut (plafond)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A42" s="6" t="str">
        <f>+System10!A38</f>
        <v xml:space="preserve">profil horizontal inférieur pour encadrement 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">
      <c r="A43" s="6" t="str">
        <f>+System10!A39</f>
        <v xml:space="preserve">profil horizontal inférieur pour encadrement 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">
      <c r="A45" s="12" t="str">
        <f>texty!A66</f>
        <v>Accessoires en options:</v>
      </c>
      <c r="B45" s="7"/>
      <c r="D45" s="24" t="str">
        <f>System10!D41</f>
        <v>définire la quantité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">
      <c r="A46" s="6" t="str">
        <f>texty!A88</f>
        <v>stoppeur /positionneur de porte pour rail haut</v>
      </c>
      <c r="B46" s="7">
        <v>298035</v>
      </c>
      <c r="C46" s="23" t="str">
        <f>+VLOOKUP(B46,cennik!A:G,2,FALSE)</f>
        <v>SEVROLL 20326 Fix positioner for upper carriage transparent</v>
      </c>
      <c r="D46" s="27"/>
      <c r="E46" s="86">
        <f>+VLOOKUP(B46,cennik!A:G,3,FALSE)</f>
        <v>0.92400000000000004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+System10!A43</f>
        <v>stoppeur /positionneur de porte pour rail bas</v>
      </c>
      <c r="B47" s="589">
        <v>229681</v>
      </c>
      <c r="C47" s="23" t="str">
        <f>+VLOOKUP(B47,cennik!A:G,2,FALSE)</f>
        <v>SEVROLL 10163 Simple/Blue positioner for undercarriage</v>
      </c>
      <c r="D47" s="27"/>
      <c r="E47" s="86">
        <f>+VLOOKUP(B47,cennik!A:G,3,FALSE)</f>
        <v>0.33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texty!A179</f>
        <v>Vis pour rail de guidage au sol</v>
      </c>
      <c r="B48" s="7">
        <v>98019</v>
      </c>
      <c r="C48" s="23" t="str">
        <f>+VLOOKUP(B48,cennik!A:G,2,FALSE)</f>
        <v>SEVROLL 20041 screw 2.5x18mm half round head zinc white</v>
      </c>
      <c r="D48" s="27"/>
      <c r="E48" s="86">
        <f>+VLOOKUP(B48,cennik!A:G,3,FALSE)</f>
        <v>2.6179999999999998E-2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profilé de connection H-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6" t="str">
        <f>texty!A203</f>
        <v>profilé de connection H-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texty!A203</f>
        <v>profilé de connection H-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texty!A228</f>
        <v>amortisseur/soft close Mini 25 kg (paire)</v>
      </c>
      <c r="B52" s="15">
        <v>350024</v>
      </c>
      <c r="C52" s="23" t="str">
        <f>+VLOOKUP(B52,cennik!A:G,2,FALSE)</f>
        <v>SEVROLL 20375-BL shock absorber Simple/Blue 10/18 25kg L+P</v>
      </c>
      <c r="D52" s="408"/>
      <c r="E52" s="86">
        <f>+VLOOKUP(B52,cennik!A:G,3,FALSE)</f>
        <v>21.978000000000002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3" t="str">
        <f>IFERROR(IF((VLOOKUP(B52,cennik!A:L,12,0))="O",texty!A250,""),"")</f>
        <v>Sur commande</v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texty!A229</f>
        <v>amortisseur/soft close Mini 40 kg (paire)</v>
      </c>
      <c r="B53" s="22">
        <v>293776</v>
      </c>
      <c r="C53" s="23" t="str">
        <f>+VLOOKUP(B53,cennik!A:G,2,FALSE)</f>
        <v>SEVROLL 20296-BL shock absorber Simple/Blue 10/18, 25 - 40kg, L+P</v>
      </c>
      <c r="D53" s="27"/>
      <c r="E53" s="86">
        <f>+VLOOKUP(B53,cennik!A:G,3,FALSE)</f>
        <v>21.978000000000002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3" t="str">
        <f>IFERROR(IF((VLOOKUP(B53,cennik!A:L,12,0))="O",texty!A250,""),"")</f>
        <v>Sur commande</v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texty!A92</f>
        <v>vis de fixation</v>
      </c>
      <c r="B57" s="15">
        <v>89244</v>
      </c>
      <c r="C57" s="23" t="str">
        <f>+VLOOKUP(B57,cennik!A:G,2,FALSE)</f>
        <v>SEVROLL 20001 screwdriver 6.3x32 SEVROLL and Simple</v>
      </c>
      <c r="D57" s="28"/>
      <c r="E57" s="86">
        <f>+VLOOKUP(B57,cennik!A:G,3,FALSE)</f>
        <v>0.13200000000000001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C61" s="36" t="str">
        <f>texty!A10</f>
        <v>Longueur nécessaire d'un joint d'étanchéité  en cas de remplissage complet du verre (en mètres linéaires)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">
      <c r="A62" s="44" t="str">
        <f>texty!A12</f>
        <v>(en combinaison avec les profils H, il est nécessaire d'ajouter la longueur requise - le joint d'étanchéité  doit être appliqué sur toute la circonférence de chaque verre)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">
      <c r="A63" s="6" t="str">
        <f>System10!A59</f>
        <v>joint d'étanchéité pour vitrage 4 mm</v>
      </c>
      <c r="B63" s="15">
        <v>89238</v>
      </c>
      <c r="C63" s="23" t="str">
        <f>+VLOOKUP(B63,cennik!A:G,2,FALSE)</f>
        <v>SEVROLL 20031-SV glass seal 10/4mm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6" t="str">
        <f>texty!A103</f>
        <v>joint d'étanchéité pour vitrage 4,5 mm</v>
      </c>
      <c r="B64" s="15">
        <v>135164</v>
      </c>
      <c r="C64" s="23" t="str">
        <f>+VLOOKUP(B64,cennik!A:G,2,FALSE)</f>
        <v>SEVROLL 20032-SV glass seal 10/4.5mm</v>
      </c>
      <c r="D64" s="41"/>
      <c r="E64" s="86">
        <f>+VLOOKUP(B64,cennik!A:G,3,FALSE)</f>
        <v>0.72599999999999998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">
      <c r="A65" s="6" t="str">
        <f>System10!A61</f>
        <v>joint d'étanchéité pour vitrage 6 mm</v>
      </c>
      <c r="B65" s="15">
        <v>89243</v>
      </c>
      <c r="C65" s="23" t="str">
        <f>+VLOOKUP(B65,cennik!A:G,2,FALSE)</f>
        <v>SEVROLL 20033-SV glass seal 10/6mm</v>
      </c>
      <c r="D65" s="41"/>
      <c r="E65" s="86">
        <f>+VLOOKUP(B65,cennik!A:G,3,FALSE)</f>
        <v>0.72599999999999998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">
      <c r="A66" s="209" t="str">
        <f>texty!A190</f>
        <v>Accessoires supplémentaires pour le système de portes coulissantes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209" t="str">
        <f>texty!A244</f>
        <v>Fichier technique de ce systeme</v>
      </c>
      <c r="B67" s="196">
        <v>128842</v>
      </c>
      <c r="C67" s="474" t="str">
        <f>VLOOKUP(B67,cennik!A:C,2,0)</f>
        <v>SEVROLL 20144 step drill 6.5/9.5mm</v>
      </c>
      <c r="D67" s="41"/>
      <c r="E67" s="86">
        <f>+VLOOKUP(B67,cennik!A:G,3,FALSE)</f>
        <v>19.315999999999999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">
      <c r="E68" s="89"/>
      <c r="F68" s="89"/>
      <c r="G68" s="89"/>
      <c r="I68" s="166"/>
      <c r="J68" s="166"/>
    </row>
    <row r="69" spans="1:13" ht="12.75" customHeight="1" x14ac:dyDescent="0.2">
      <c r="B69" s="7"/>
      <c r="C69" s="7"/>
      <c r="D69" s="71" t="str">
        <f>texty!A15</f>
        <v>total (HT)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>argent</v>
      </c>
    </row>
    <row r="70" spans="1:13" ht="12.75" customHeight="1" x14ac:dyDescent="0.2">
      <c r="A70" s="70" t="str">
        <f>System10!A67</f>
        <v>votre note:</v>
      </c>
      <c r="B70" s="701"/>
      <c r="C70" s="702"/>
      <c r="D70" s="702"/>
      <c r="E70" s="702"/>
      <c r="F70" s="702"/>
      <c r="G70" s="702"/>
      <c r="K70" s="4" t="str">
        <f>texty!A130</f>
        <v xml:space="preserve">olive </v>
      </c>
    </row>
    <row r="71" spans="1:13" ht="12.75" customHeight="1" x14ac:dyDescent="0.2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">
      <c r="A72" s="695" t="str">
        <f>IF(M72=1,texty!A215,IF(J72&gt;0,texty!A214,""))</f>
        <v>certains articles ne sont pas produits dans les longeurs souhaités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texty!A262</f>
        <v>Arte (avec 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Catalogue général quincaillerie 2024 page : 7.56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de remplissage 18 mm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598" t="str">
        <f>texty!A242</f>
        <v>jeux de dilations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447">
        <v>496998</v>
      </c>
      <c r="C31" s="23" t="str">
        <f>+VLOOKUP(B31,cennik!A:G,2,FALSE)</f>
        <v>SEVROLL 05691 GM 18 top trolley frame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vis de fixation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 de guidage haut (plafond)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 de guidage haut (plafond)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 xml:space="preserve">profil horizontal inférieur pour encadrement 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 xml:space="preserve">profil horizontal inférieur pour encadrement 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profilé de connection H18 - 3M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profilé de connection H25 - 3M</v>
      </c>
      <c r="B53" s="447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76">
        <v>129677</v>
      </c>
      <c r="C65" s="477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6">
        <v>128842</v>
      </c>
      <c r="C66" s="477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noir mat</v>
      </c>
      <c r="M70" s="19"/>
    </row>
    <row r="71" spans="1:14" ht="12.75" customHeight="1" x14ac:dyDescent="0.2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7109375" defaultRowHeight="12.75" x14ac:dyDescent="0.2"/>
  <cols>
    <col min="1" max="1" width="63.7109375" customWidth="1"/>
    <col min="2" max="2" width="38.5703125" style="130" customWidth="1"/>
    <col min="3" max="3" width="14" customWidth="1"/>
    <col min="4" max="4" width="12.7109375" customWidth="1"/>
    <col min="5" max="5" width="53.7109375" style="136" customWidth="1"/>
    <col min="7" max="8" width="12.85546875" customWidth="1"/>
  </cols>
  <sheetData>
    <row r="1" spans="1:11" ht="102" x14ac:dyDescent="0.2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5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5" x14ac:dyDescent="0.25">
      <c r="A2" t="str">
        <f>IF($G$1=1,B2,IF($G$1=2,D2,IF($G$1=3,E2,IF($G$1=4,C2,IF($G$1=5,I2,IF($G$1=6,J2,IF($G$1=7,K2,"zadat jazyk")))))))</f>
        <v>le second guide de voie n'est pas nécessaire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2">
      <c r="A3" t="str">
        <f t="shared" ref="A3:A66" si="0">IF($G$1=1,B3,IF($G$1=2,D3,IF($G$1=3,E3,IF($G$1=4,C3,IF($G$1=5,I3,IF($G$1=6,J3,IF($G$1=7,K3,"zadat jazyk")))))))</f>
        <v>cet article est sur demande ; livraison prévue en 4 semaines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x14ac:dyDescent="0.2">
      <c r="A4" t="str">
        <f t="shared" si="0"/>
        <v>non disponible dans cette couleur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2">
      <c r="A5" t="str">
        <f t="shared" si="0"/>
        <v>olive brossé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2">
      <c r="A6" t="str">
        <f t="shared" si="0"/>
        <v xml:space="preserve">Pour le remplissage en verre/miroir, il est nécessaire de commander un joint supplémentaire. La longueur du joint pour une porte est de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2">
      <c r="A7">
        <f t="shared" si="0"/>
        <v>0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2">
      <c r="A8" t="str">
        <f t="shared" si="0"/>
        <v>m pour plusieurs portes avec vitrage il est necessaire de multiplier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2">
      <c r="A9" t="str">
        <f t="shared" si="0"/>
        <v>Pour plusieurs portes avec vitrage il est necessaire de multiplier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2">
      <c r="A10" t="str">
        <f t="shared" si="0"/>
        <v>Longueur nécessaire d'un joint d'étanchéité  en cas de remplissage complet du verre (en mètres linéaires)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2">
      <c r="A11" t="str">
        <f t="shared" si="0"/>
        <v>Quantité nécessaire de cales de fixation en cas de remplissage complet du verre (à commander par paquets de 40 pièces)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2">
      <c r="A12" t="str">
        <f t="shared" si="0"/>
        <v>(en combinaison avec les profils H, il est nécessaire d'ajouter la longueur requise - le joint d'étanchéité  doit être appliqué sur toute la circonférence de chaque verre)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2">
      <c r="A13" t="str">
        <f t="shared" si="0"/>
        <v>(en combinaison avec les profils H, il est nécessaire d'ajouter la longueur requise - les coins de fixation doivent être appliqués sur toute la circonférence de chaque verre)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2">
      <c r="A14" t="str">
        <f t="shared" si="0"/>
        <v>votre note: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2">
      <c r="A15" t="str">
        <f t="shared" si="0"/>
        <v>total (HT)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2">
      <c r="A16" t="str">
        <f t="shared" si="0"/>
        <v>titre: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2">
      <c r="A17" t="str">
        <f t="shared" si="0"/>
        <v>pc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2">
      <c r="A18" t="str">
        <f t="shared" si="0"/>
        <v>prix/pc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2">
      <c r="A19" t="str">
        <f t="shared" si="0"/>
        <v>prix total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2">
      <c r="A20" t="str">
        <f t="shared" si="0"/>
        <v>prix net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2">
      <c r="A21" t="str">
        <f t="shared" si="0"/>
        <v>remise partenaire: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2">
      <c r="A22" t="str">
        <f t="shared" si="0"/>
        <v>quincaillerie pour placard integré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2">
      <c r="A23" t="str">
        <f t="shared" si="0"/>
        <v>Client: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2">
      <c r="A24" t="str">
        <f t="shared" si="0"/>
        <v>Nom du client: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2">
      <c r="A25" t="str">
        <f t="shared" si="0"/>
        <v>Rue: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2">
      <c r="A26" t="str">
        <f t="shared" si="0"/>
        <v>Ville/code postale: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2">
      <c r="A27" t="str">
        <f t="shared" si="0"/>
        <v>TVA: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2">
      <c r="A28" t="str">
        <f t="shared" si="0"/>
        <v>Remise: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2">
      <c r="A29" t="str">
        <f t="shared" si="0"/>
        <v>Note: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2">
      <c r="A30" t="str">
        <f t="shared" si="0"/>
        <v xml:space="preserve">Remplisage épaisseur 10 mm (ou vitrage/miroir avec joint de compensation de 4 ou 6 mm) Porte avec encadrement 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2">
      <c r="A31" t="str">
        <f t="shared" si="0"/>
        <v xml:space="preserve">Remplisage épaisseur 4 mm (ou vitrage/miroir) Porte avec encadrement 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2">
      <c r="A32" t="str">
        <f t="shared" si="0"/>
        <v xml:space="preserve">Remplisage épaisseur 18 mm (Panneau bois 18 mm ouou combinaison Paneau bois + vitrage/miroir) Porte avec encadrement 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2">
      <c r="A33" t="str">
        <f t="shared" si="0"/>
        <v>définire la quantité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2">
      <c r="A34" t="str">
        <f t="shared" si="0"/>
        <v>hauteur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2">
      <c r="A35" t="str">
        <f t="shared" si="0"/>
        <v>largeur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2">
      <c r="A36" t="str">
        <f t="shared" si="0"/>
        <v>nombre de portes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2">
      <c r="A37" t="str">
        <f t="shared" si="0"/>
        <v>couleur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2">
      <c r="A38" t="str">
        <f t="shared" si="0"/>
        <v>type de rail au sol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2">
      <c r="A39" t="str">
        <f t="shared" si="0"/>
        <v>Dans le cas d´un remplisage en verre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2">
      <c r="A40" t="str">
        <f t="shared" si="0"/>
        <v>il est nécessaire d´employer un vitrage sécurit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2">
      <c r="A41" t="str">
        <f t="shared" si="0"/>
        <v>ou de sécuriser le vitrage avec un film de protection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2">
      <c r="A42" t="str">
        <f t="shared" si="0"/>
        <v>Pour porte avec remplisage verre ou miroir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2">
      <c r="A43" t="str">
        <f t="shared" si="0"/>
        <v>Poids maximal de la porte 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2">
      <c r="A44" t="str">
        <f t="shared" si="0"/>
        <v>Poids maximal de la porte 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x14ac:dyDescent="0.2">
      <c r="A45" t="str">
        <f t="shared" si="0"/>
        <v>il est nécessaire de remplir les 5 cellules!!!dimension en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x14ac:dyDescent="0.2">
      <c r="A46" t="str">
        <f t="shared" si="0"/>
        <v>il est nécessaire de remplir les 4 cellules!!!dimension en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2">
      <c r="A47" t="str">
        <f t="shared" si="0"/>
        <v>battant de porte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2">
      <c r="A48" t="str">
        <f t="shared" si="0"/>
        <v>dimension de remplissage 18 mm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2">
      <c r="A49" t="str">
        <f t="shared" si="0"/>
        <v>dimension de remplissage 12 mm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2">
      <c r="A50" t="str">
        <f t="shared" si="0"/>
        <v>dimension de miroir/ paneau bois 12 mm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2">
      <c r="A51" t="str">
        <f t="shared" si="0"/>
        <v>longeur du profil prise de main (+ 2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2">
      <c r="A52" t="str">
        <f t="shared" si="0"/>
        <v>soustraction supplémentaire de la hauteur des remplissages de porte calculés en cas d'utilisation de profilé de séparation/connection.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2">
      <c r="A53" t="str">
        <f t="shared" si="0"/>
        <v>H18, T-profilé = 2 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2">
      <c r="A54" t="str">
        <f t="shared" si="0"/>
        <v>soustraction dans le cas d´un remplisage en verre  = 4mm (2 mm de chaque cotes)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2">
      <c r="A55" t="str">
        <f t="shared" si="0"/>
        <v>voire l´image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5" x14ac:dyDescent="0.25">
      <c r="A56" t="str">
        <f t="shared" si="0"/>
        <v>olive brossé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2">
      <c r="A57" t="str">
        <f t="shared" si="0"/>
        <v>hauteur jusqu´a 3,5 m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2">
      <c r="A58" t="str">
        <f t="shared" si="0"/>
        <v>hauteur jusqu´a 3 m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2">
      <c r="A59" t="str">
        <f t="shared" si="0"/>
        <v>Il est nécessaire d'utiliser un film de protection(voir échantillon avec film de protection) Prix suivant choix du décor, certains décor sont disponibles uniquement à la commande.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2">
      <c r="A60" t="str">
        <f t="shared" si="0"/>
        <v>prix suivant choix du décor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5" x14ac:dyDescent="0.25">
      <c r="A61" t="str">
        <f t="shared" si="0"/>
        <v>systeme GM 18 (combination panneau bois  18 mm/verre) avec cadre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5" x14ac:dyDescent="0.25">
      <c r="A62" t="str">
        <f t="shared" si="0"/>
        <v>simple (combination panneau bois 18 mm / verre)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2">
      <c r="A63" t="str">
        <f t="shared" si="0"/>
        <v>dimension de remplissage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2">
      <c r="A64" t="str">
        <f t="shared" si="0"/>
        <v>Cette version ne peux pas etre combiné avec du vitrage/miroir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2">
      <c r="A65" t="str">
        <f t="shared" si="0"/>
        <v>Cet article est sur commande, veuillez prévoir 3 à 4 semaines pour le réapprovisionnement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2">
      <c r="A66" t="str">
        <f t="shared" si="0"/>
        <v>Accessoires en options: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5" x14ac:dyDescent="0.25">
      <c r="A67" t="str">
        <f t="shared" ref="A67:A130" si="1">IF($G$1=1,B67,IF($G$1=2,D67,IF($G$1=3,E67,IF($G$1=4,C67,IF($G$1=5,I67,IF($G$1=6,J67,IF($G$1=7,K67,"zadat jazyk")))))))</f>
        <v>domaine d´application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5" x14ac:dyDescent="0.25">
      <c r="A68" t="str">
        <f t="shared" si="1"/>
        <v>film décoratif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5" x14ac:dyDescent="0.25">
      <c r="A69" t="str">
        <f t="shared" si="1"/>
        <v>Systeme:(malette de présentation des profilés - a commander avec la réf. 494207)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2">
      <c r="A70" t="str">
        <f t="shared" si="1"/>
        <v>DIMENSION INTERIEUR DU PLACARD: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2">
      <c r="A71" t="str">
        <f t="shared" si="1"/>
        <v>battant de porte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2">
      <c r="A72" t="str">
        <f t="shared" si="1"/>
        <v>dimension de remplissage 10 mm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2">
      <c r="A73" t="str">
        <f t="shared" si="1"/>
        <v>dimension de miroir/verre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2">
      <c r="A74" t="str">
        <f t="shared" si="1"/>
        <v>longeur du rail haut et rail de guidage au sol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2">
      <c r="A75" t="str">
        <f t="shared" si="1"/>
        <v xml:space="preserve">rail haut/ rail de guidage  au sol 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2">
      <c r="A76" t="str">
        <f t="shared" si="1"/>
        <v>profil prises de main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2">
      <c r="A77" t="str">
        <f t="shared" si="1"/>
        <v>longeur du joint d'étanchéité de vitrage pour une porte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5" x14ac:dyDescent="0.25">
      <c r="A78" t="str">
        <f t="shared" si="1"/>
        <v>soustraction supplémentaire de la hauteur des remplissages de porte calculés en cas d'utilisation de profilé de séparation/connection.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2">
      <c r="A79" t="str">
        <f t="shared" si="1"/>
        <v xml:space="preserve">soustraction pour le joint : 2 mm/un coté 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2">
      <c r="A80" t="str">
        <f t="shared" si="1"/>
        <v>Réf. article, prix: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2">
      <c r="A81" t="str">
        <f t="shared" si="1"/>
        <v>rail de guidage haut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2">
      <c r="A82" t="str">
        <f t="shared" si="1"/>
        <v xml:space="preserve">rail de guidage  au sol 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2">
      <c r="A83" t="str">
        <f t="shared" si="1"/>
        <v>profilé cache vis  (masque):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2">
      <c r="A84" t="str">
        <f t="shared" si="1"/>
        <v>roulettes hautes (sets)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2">
      <c r="A85" t="str">
        <f t="shared" si="1"/>
        <v>roulettes basses (set)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2">
      <c r="A86" t="str">
        <f t="shared" si="1"/>
        <v>stoppeur /positionneur de porte pour rail bas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2">
      <c r="A87" t="str">
        <f t="shared" si="1"/>
        <v>stoppeur /positionneur de porte pour rail bas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2">
      <c r="A88" t="str">
        <f t="shared" si="1"/>
        <v>stoppeur /positionneur de porte pour rail haut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2">
      <c r="A89" t="str">
        <f t="shared" si="1"/>
        <v>brosse  fin de course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2">
      <c r="A90" t="str">
        <f t="shared" si="1"/>
        <v>brosse laterale anti-poussiere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2">
      <c r="A91" t="str">
        <f t="shared" si="1"/>
        <v>profil prises de main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2">
      <c r="A92" t="str">
        <f t="shared" si="1"/>
        <v>vis de fixation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2">
      <c r="A93" t="str">
        <f t="shared" si="1"/>
        <v>profil de guidage haut (plafond)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2">
      <c r="A94" t="str">
        <f t="shared" si="1"/>
        <v>profil de guidage haut (plafond)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2">
      <c r="A95" t="str">
        <f t="shared" si="1"/>
        <v xml:space="preserve">profil horizontal inférieur pour encadrement 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2">
      <c r="A96" t="str">
        <f t="shared" si="1"/>
        <v xml:space="preserve">profil horizontal inférieur pour encadrement 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2">
      <c r="A97" t="str">
        <f t="shared" si="1"/>
        <v>amortisseur soft close (paire)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2">
      <c r="A98" t="str">
        <f t="shared" si="1"/>
        <v>amortisseur soft close (paire)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2">
      <c r="A99" t="str">
        <f t="shared" si="1"/>
        <v>amortisseur soft close Simple (paire)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2">
      <c r="A100" t="str">
        <f t="shared" si="1"/>
        <v>profilé de connection H10 - 3M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2">
      <c r="A101" t="str">
        <f t="shared" si="1"/>
        <v>profilé de connection H30 - 3M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2">
      <c r="A102" t="str">
        <f t="shared" si="1"/>
        <v>joint d'étanchéité pour vitrage 4 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2">
      <c r="A103" t="str">
        <f t="shared" si="1"/>
        <v>joint d'étanchéité pour vitrage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2">
      <c r="A104" t="str">
        <f t="shared" si="1"/>
        <v>joint d'étanchéité pour vitrage 6 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2">
      <c r="A105" t="str">
        <f t="shared" si="1"/>
        <v>joint d'étanchéité pour vitrage 4 mm asymétrique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2">
      <c r="A106" t="str">
        <f t="shared" si="1"/>
        <v>rail haut 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2">
      <c r="A107" t="str">
        <f t="shared" si="1"/>
        <v xml:space="preserve">rail de guidage  au sol 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2">
      <c r="A108" t="str">
        <f t="shared" si="1"/>
        <v>profilé cache vis = masquage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2">
      <c r="A109" t="str">
        <f t="shared" si="1"/>
        <v>roulette haute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2">
      <c r="A110" t="str">
        <f t="shared" si="1"/>
        <v>roulette basse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2">
      <c r="A111" t="str">
        <f t="shared" si="1"/>
        <v>stoppeur /positionneur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2">
      <c r="A112" t="str">
        <f t="shared" si="1"/>
        <v>brosse laterale anti-poussiere auto-adhesif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2">
      <c r="A113" t="str">
        <f t="shared" si="1"/>
        <v>profil prises de main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2">
      <c r="A114" t="str">
        <f t="shared" si="1"/>
        <v>profilé de connection H18 - 3M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2">
      <c r="A115" t="str">
        <f t="shared" si="1"/>
        <v>profilé de connection T - 3M avec rainure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2">
      <c r="A116" t="str">
        <f t="shared" si="1"/>
        <v xml:space="preserve">profilé de connection T - 3M avec rebord 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2">
      <c r="A117" t="str">
        <f t="shared" si="1"/>
        <v>profilé "U" pour panneau bois 18 mm(lisse)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2">
      <c r="A118" t="str">
        <f t="shared" si="1"/>
        <v>profilé "U" pour panneau bois 18 mm(rebord)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2">
      <c r="A119" t="str">
        <f t="shared" si="1"/>
        <v>profilé d'angles mini 11 x 17 mm - LG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2">
      <c r="A120" t="str">
        <f t="shared" si="1"/>
        <v>profilé d'angles mini 11 x 17 mm - LG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2">
      <c r="A121" t="str">
        <f t="shared" si="1"/>
        <v>profilé d'angles mini 11 x 17 mm - LG 3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2">
      <c r="A122" t="str">
        <f t="shared" si="1"/>
        <v>profilé d'angles K2 19 x 18 mm - LG 1,7 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2">
      <c r="A123" t="str">
        <f t="shared" si="1"/>
        <v>profilé d'angles K2 19 x 18 mm - LG 2,35 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2">
      <c r="A124" t="str">
        <f t="shared" si="1"/>
        <v>profilé d'angles K2 19 x 18 mm - LG 3,00 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2">
      <c r="A125" t="str">
        <f t="shared" si="1"/>
        <v>amortisseur /soft close (pc)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2">
      <c r="A126" t="str">
        <f t="shared" si="1"/>
        <v>panneau bois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2">
      <c r="A127" t="str">
        <f t="shared" si="1"/>
        <v>miroir/ vitrage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5" x14ac:dyDescent="0.25">
      <c r="A128" t="str">
        <f t="shared" si="1"/>
        <v>argent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2">
      <c r="A129" t="str">
        <f t="shared" si="1"/>
        <v>or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5" x14ac:dyDescent="0.25">
      <c r="A130" t="str">
        <f t="shared" si="1"/>
        <v xml:space="preserve">olive 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2">
      <c r="A131" t="str">
        <f t="shared" ref="A131:A194" si="2">IF($G$1=1,B131,IF($G$1=2,D131,IF($G$1=3,E131,IF($G$1=4,C131,IF($G$1=5,I131,IF($G$1=6,J131,IF($G$1=7,K131,"zadat jazyk")))))))</f>
        <v>olive brossé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2">
      <c r="A132" t="str">
        <f t="shared" si="2"/>
        <v xml:space="preserve">blanc brillant 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75" x14ac:dyDescent="0.25">
      <c r="A133" t="str">
        <f t="shared" si="2"/>
        <v>vente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5" x14ac:dyDescent="0.25">
      <c r="A134" t="str">
        <f t="shared" si="2"/>
        <v>1. Veuillez indiquer vos coordonnées, vous pouvez également indiquer votre remise client ici. Ces données seront transférées aux fiches individuelles.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5" x14ac:dyDescent="0.25">
      <c r="A135" t="str">
        <f t="shared" si="2"/>
        <v>2.Sélectionnez le type de profilé prise de main souhaité  (cliquez sur le nom du profil en dessous de l'image).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5" x14ac:dyDescent="0.25">
      <c r="A136" t="str">
        <f t="shared" si="2"/>
        <v>3. Sur la page d'assemblage du profil, définir les dimensions de reservation.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5" x14ac:dyDescent="0.25">
      <c r="A137" t="str">
        <f t="shared" si="2"/>
        <v xml:space="preserve">4. Définir le nombre de portes que comportera l'ensemble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5" x14ac:dyDescent="0.25">
      <c r="A138" t="str">
        <f t="shared" si="2"/>
        <v>5. Sélectionnez la couleur souhaitée pour le profil (cliquez sur le champ de la couleur, puis sur la flèche de la fenêtre - une liste s'ouvre, sélectionnez la couleur ici).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5" x14ac:dyDescent="0.25">
      <c r="A139" t="str">
        <f t="shared" si="2"/>
        <v>6. Si vous souhaitez diviser la porte à l'aide de profilés de séparation/connection, indiquez le nombre de rails requis au bas du formulaire.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5" x14ac:dyDescent="0.25">
      <c r="A140" t="str">
        <f t="shared" si="2"/>
        <v>7. En cas d'utilisation de verre ou de miroir, un joint d'étanchéité doit être utilisé. En fonction de la combinaison possible du verre avec panneaux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5" x14ac:dyDescent="0.25">
      <c r="A141" t="str">
        <f t="shared" si="2"/>
        <v>il n'est pas possible de déterminer à l'avance la longueur du joint.  L'assemblage calcule la longueur du joint par porte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5" x14ac:dyDescent="0.25">
      <c r="A142" t="str">
        <f t="shared" si="2"/>
        <v>Ensuite, la longueur est calculée pour le cas où l'ensemble est constitué de verre/miroir.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5" x14ac:dyDescent="0.25">
      <c r="A143" t="str">
        <f t="shared" si="2"/>
        <v>8. Si le profilé prise de main est divisé, une coupe de 5 mm de large est calculée.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25">
      <c r="A144" t="str">
        <f t="shared" si="2"/>
        <v>Mode d'emploi: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2">
      <c r="A145" t="str">
        <f t="shared" si="2"/>
        <v>Classeur d'échantilons -fim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2">
      <c r="A146" t="str">
        <f t="shared" si="2"/>
        <v>La feuille est sur commande sauf si elle est surlignée en vert.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5" x14ac:dyDescent="0.25">
      <c r="A147" t="str">
        <f t="shared" si="2"/>
        <v>L'affichage des couleurs et des décors est approximatif et peut être faussée par les réglages de l'écran et le rendu des couleurs, etc.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25">
      <c r="A148" t="str">
        <f t="shared" si="2"/>
        <v>Sur demande, nous pouvons fournir classeur  d'échantillons (ref article  Nr. 179111)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2">
      <c r="A149" t="str">
        <f t="shared" si="2"/>
        <v>en stock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2">
      <c r="A150" t="str">
        <f t="shared" si="2"/>
        <v xml:space="preserve">ce n'est pas nécessaire pour cette couleur 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2">
      <c r="A151" t="str">
        <f t="shared" si="2"/>
        <v>Nouveauté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2">
      <c r="A152" t="str">
        <f t="shared" si="2"/>
        <v xml:space="preserve">Nouveau, seulement sur commande 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5" x14ac:dyDescent="0.2">
      <c r="A153" t="str">
        <f t="shared" si="2"/>
        <v>Clause de non-responsabilité - Basé sur les données fournies par le fabricant, sous réserve d'erreurs. Il est recommandé de réaliser d'abord un prototype d'essai, en particulier dans le cas d'une production en série.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2">
      <c r="A154">
        <f t="shared" si="2"/>
        <v>0</v>
      </c>
    </row>
    <row r="155" spans="1:11" ht="15" x14ac:dyDescent="0.25">
      <c r="A155" t="str">
        <f t="shared" si="2"/>
        <v>Spécifier la couleur souhaitée de la feuille (rouleau de 14,7 m, largeur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5" x14ac:dyDescent="0.25">
      <c r="A156" t="str">
        <f t="shared" si="2"/>
        <v>Spécifier la quantité souhaité en métre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5" x14ac:dyDescent="0.25">
      <c r="A157" t="str">
        <f t="shared" si="2"/>
        <v>Spécifier la quantité de paquets souhaitée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2">
      <c r="A158">
        <f t="shared" si="2"/>
        <v>0</v>
      </c>
    </row>
    <row r="159" spans="1:11" ht="15.75" x14ac:dyDescent="0.25">
      <c r="A159" t="str">
        <f t="shared" si="2"/>
        <v>vente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2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75" x14ac:dyDescent="0.25">
      <c r="A161" t="str">
        <f t="shared" si="2"/>
        <v>Si vous augmentez votre commande de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75" x14ac:dyDescent="0.25">
      <c r="A162" t="str">
        <f t="shared" si="2"/>
        <v>vous recevrez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75" x14ac:dyDescent="0.25">
      <c r="A163" t="str">
        <f t="shared" si="2"/>
        <v>gratuitement un amortisseur / soft close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">
      <c r="A164" t="str">
        <f t="shared" si="2"/>
        <v>sur stock, jeux de 2 et 3 vantaux pour les longueurs 1,8 m (2 vantaux), 2,5 m (3 vantaux) et 2,7 m (2 vantaux)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5" x14ac:dyDescent="0.25">
      <c r="A165" t="str">
        <f t="shared" si="2"/>
        <v xml:space="preserve">un profil amélioré 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5" x14ac:dyDescent="0.25">
      <c r="A166" t="str">
        <f t="shared" si="2"/>
        <v>brosse anti poussiére à enfiler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5" x14ac:dyDescent="0.25">
      <c r="A167" t="str">
        <f t="shared" si="2"/>
        <v xml:space="preserve">nouveauté en stock 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5" x14ac:dyDescent="0.25">
      <c r="A168" t="str">
        <f t="shared" si="2"/>
        <v>certains articles peuvent être sur commande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2">
      <c r="A169" t="str">
        <f t="shared" si="2"/>
        <v>profilé de connection H18 -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2">
      <c r="A170" t="str">
        <f t="shared" si="2"/>
        <v>profilé de connection H18 -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2">
      <c r="A171" t="str">
        <f t="shared" si="2"/>
        <v>profilé de connection H25 -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2">
      <c r="A172" t="str">
        <f t="shared" si="2"/>
        <v>profilé de connection H25 -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x14ac:dyDescent="0.2">
      <c r="A173" t="str">
        <f t="shared" si="2"/>
        <v xml:space="preserve">Nous recommandons l'achat supplémentaire de 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x14ac:dyDescent="0.2">
      <c r="A174" t="str">
        <f t="shared" si="2"/>
        <v>d'amortisseurs/soft close, pour assurer l'isolation complète de l'ensemble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2">
      <c r="A175" t="str">
        <f t="shared" si="2"/>
        <v>Amortisseur/soft close gratuit ref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5" x14ac:dyDescent="0.2">
      <c r="A176" t="str">
        <f t="shared" si="2"/>
        <v>Soustraction de la hauteur pour l'instalation d'un amortisseur/soft close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5" x14ac:dyDescent="0.2">
      <c r="A177" t="str">
        <f t="shared" si="2"/>
        <v>(Pour toutes les dimensions)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5" x14ac:dyDescent="0.2">
      <c r="A178" t="str">
        <f t="shared" si="2"/>
        <v>Longeur maximum du guide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5" x14ac:dyDescent="0.2">
      <c r="A179" t="str">
        <f t="shared" si="2"/>
        <v>Vis pour rail de guidage au sol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2">
      <c r="A180" t="str">
        <f t="shared" si="2"/>
        <v>profilé d'angles  11 x 17 mm - LG 1,7 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2">
      <c r="A181" t="str">
        <f t="shared" si="2"/>
        <v>profilé d'angles  11 x 17 mm - LG 3,0 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2">
      <c r="A182" t="str">
        <f t="shared" si="2"/>
        <v>profilé d'angles  11 x 17 mm - LG 2,35 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2">
      <c r="A183" t="str">
        <f t="shared" si="2"/>
        <v>profilé d'angles 20 x 26 mm - LG 1,8 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2">
      <c r="A184" t="str">
        <f t="shared" si="2"/>
        <v>profilé d'angles 20 x 26 mm - LG 2,7 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2">
      <c r="A185" t="str">
        <f t="shared" si="2"/>
        <v>profilé d'angles  20 x 26 mm - LG 3,60 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2">
      <c r="A186" t="str">
        <f t="shared" si="2"/>
        <v>profilé de connection H -3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2">
      <c r="A187" t="str">
        <f t="shared" si="2"/>
        <v>noir brossé brillant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2">
      <c r="A188" t="str">
        <f t="shared" si="2"/>
        <v>olive brossé foncé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2">
      <c r="A189" t="str">
        <f t="shared" si="2"/>
        <v>profilé de connection H25  -2,70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5" x14ac:dyDescent="0.2">
      <c r="A190" t="str">
        <f t="shared" si="2"/>
        <v>Accessoires supplémentaires pour le système de portes coulissantes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5" x14ac:dyDescent="0.2">
      <c r="A191" t="str">
        <f t="shared" si="2"/>
        <v>Promo-Amortisseur/soft close offert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5" x14ac:dyDescent="0.2">
      <c r="A192" t="str">
        <f t="shared" si="2"/>
        <v>1 pc pour lam. PB 18 mm, concerne les guidons Alfa, Tytan, Oaza, Victoria, Factor, Focus, Universal, Ergo, amortisseur art.Nr. 11027 ; cette promotion est valable jusqu'à épuisement du stock.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">
      <c r="A193" t="str">
        <f t="shared" si="2"/>
        <v>Retour à la page d'acceuil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5" x14ac:dyDescent="0.2">
      <c r="A194" t="str">
        <f t="shared" si="2"/>
        <v>Les dimensions maximales du vantail avec miroir sont de 2400 x 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2">
      <c r="A195" t="str">
        <f t="shared" ref="A195:A258" si="3">IF($G$1=1,B195,IF($G$1=2,D195,IF($G$1=3,E195,IF($G$1=4,C195,IF($G$1=5,I195,IF($G$1=6,J195,IF($G$1=7,K195,"zadat jazyk")))))))</f>
        <v>Simple guide pour systéme 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2">
      <c r="A196" t="str">
        <f t="shared" si="3"/>
        <v xml:space="preserve">fil d'agrafe / pince à brosse pour brosse de fin de course 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5" x14ac:dyDescent="0.2">
      <c r="A197" t="str">
        <f t="shared" si="3"/>
        <v>Des ensembles complets de profilés et de raccords peuvent être fournis 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5" x14ac:dyDescent="0.2">
      <c r="A198" t="str">
        <f t="shared" si="3"/>
        <v>jeux de 2 vantaux, largeur 1,8 m (profil 182716 + raccord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5" x14ac:dyDescent="0.2">
      <c r="A199" t="str">
        <f t="shared" si="3"/>
        <v>jeux de 3 vantaux, largeur 2,5m (profil 188479 + raccord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5" x14ac:dyDescent="0.2">
      <c r="A200" t="str">
        <f t="shared" si="3"/>
        <v>Les ensembles d'articles commandés ne sont pas compatibles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5" x14ac:dyDescent="0.2">
      <c r="A201" t="str">
        <f t="shared" si="3"/>
        <v>noir brossé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2">
      <c r="A202" t="str">
        <f t="shared" si="3"/>
        <v>olive brossé foncé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2">
      <c r="A203" t="str">
        <f t="shared" si="3"/>
        <v>profilé de connection H-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2">
      <c r="A204" t="str">
        <f t="shared" si="3"/>
        <v>profilé de connection H21- Simple 18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2">
      <c r="A205" t="str">
        <f t="shared" si="3"/>
        <v>profilé de connection H28- Simple 18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2">
      <c r="A206" t="str">
        <f t="shared" si="3"/>
        <v xml:space="preserve">Cales de fixation Blue 40 pcs (verre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x14ac:dyDescent="0.2">
      <c r="A207" t="str">
        <f t="shared" si="3"/>
        <v xml:space="preserve">Système Blue 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2">
      <c r="A208" t="str">
        <f t="shared" si="3"/>
        <v>10. Dans la section notes, vous pouvez indiquer d'éventuelles modifications, des commentaires, etc.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2">
      <c r="A209" t="str">
        <f t="shared" si="3"/>
        <v>brosse anti poussiére à enfiler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5" x14ac:dyDescent="0.2">
      <c r="A210" t="str">
        <f t="shared" si="3"/>
        <v xml:space="preserve">profilé cache vis pour rail au sol 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5" x14ac:dyDescent="0.25">
      <c r="A211" t="str">
        <f t="shared" si="3"/>
        <v>Lorsqu'il y a deux chevauchements, pour calculer les dimensions d'un vantail, vous pouvez indiquer une demi-largeur et 2 vantaux.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5" x14ac:dyDescent="0.2">
      <c r="A212" t="str">
        <f t="shared" si="3"/>
        <v>Les portes de la configuration choisie sont étroites et hautes ; la porte risque de rebondir (en particulier lorsqu'un amortisseur est utilisé).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2">
      <c r="A213" t="str">
        <f t="shared" si="3"/>
        <v xml:space="preserve">FILM DE PROTECTION POUR LE VITRAGE 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" x14ac:dyDescent="0.2">
      <c r="A214" t="str">
        <f t="shared" si="3"/>
        <v>certains articles peuvent faire l'objet d'une commande sur demande, le délai de livraison prévu est d'environ 5 semaines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" x14ac:dyDescent="0.2">
      <c r="A215" t="str">
        <f t="shared" si="3"/>
        <v>certains articles ne sont pas produits dans les longeurs souhaités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2">
      <c r="A216" t="str">
        <f t="shared" si="3"/>
        <v>PROFILÉ AVEC PEINTURE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2">
      <c r="A217" t="str">
        <f t="shared" si="3"/>
        <v>disponible dans toute les teintes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2">
      <c r="A218" t="str">
        <f t="shared" si="3"/>
        <v>option brillant / mat (à préciser lors de la commande)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2">
      <c r="A219" t="str">
        <f t="shared" si="3"/>
        <v>limite maximun longeur de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5" x14ac:dyDescent="0.25">
      <c r="A220" t="str">
        <f t="shared" si="3"/>
        <v>Blue 18 mm (sans encadrement)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x14ac:dyDescent="0.2">
      <c r="A221" t="str">
        <f t="shared" si="3"/>
        <v>Blue 18 mm (avec encadrement)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x14ac:dyDescent="0.2">
      <c r="A222" t="str">
        <f t="shared" si="3"/>
        <v>Système confort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">
      <c r="A223" t="str">
        <f t="shared" si="3"/>
        <v>Notice d'assemblage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x14ac:dyDescent="0.2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x14ac:dyDescent="0.2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x14ac:dyDescent="0.2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x14ac:dyDescent="0.2">
      <c r="A227" t="str">
        <f t="shared" si="3"/>
        <v>Vous avez choisi 4 portes, définissez le nombre de chevauchements (2 ou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x14ac:dyDescent="0.2">
      <c r="A228" t="str">
        <f t="shared" si="3"/>
        <v>amortisseur/soft close Mini 25 kg (paire)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x14ac:dyDescent="0.2">
      <c r="A229" t="str">
        <f t="shared" si="3"/>
        <v>amortisseur/soft close Mini 40 kg (paire)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x14ac:dyDescent="0.2">
      <c r="A230" t="str">
        <f t="shared" si="3"/>
        <v>amortisseur/soft close Mini 60 kg (paire)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x14ac:dyDescent="0.2">
      <c r="A231" t="str">
        <f t="shared" si="3"/>
        <v>amortisseur/sof close pour porte centrale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x14ac:dyDescent="0.2">
      <c r="A232" t="str">
        <f t="shared" si="3"/>
        <v>amortisseur/sof close pour porte centrale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x14ac:dyDescent="0.2">
      <c r="A233" t="str">
        <f t="shared" si="3"/>
        <v>profil redressage de porte cintrée (3m)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x14ac:dyDescent="0.2">
      <c r="A234" t="str">
        <f t="shared" si="3"/>
        <v>cache de recouvrement de percage (4 piéces)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x14ac:dyDescent="0.2">
      <c r="A235" t="str">
        <f t="shared" si="3"/>
        <v>Largeur de porte maximum 1100 mm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x14ac:dyDescent="0.2">
      <c r="A236" t="str">
        <f t="shared" si="3"/>
        <v>poignée auto adhésive , blanc brillant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x14ac:dyDescent="0.2">
      <c r="A237" t="str">
        <f t="shared" si="3"/>
        <v>poignée auto adhésive , argent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x14ac:dyDescent="0.2">
      <c r="A238" t="str">
        <f t="shared" si="3"/>
        <v>Bande décorative autocollante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x14ac:dyDescent="0.2">
      <c r="A239" t="str">
        <f t="shared" si="3"/>
        <v>ce profil n'est pas disponible dans la couleur et la longueur souhaitée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x14ac:dyDescent="0.2">
      <c r="A240" t="str">
        <f t="shared" si="3"/>
        <v>serrure de porte coulissante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x14ac:dyDescent="0.2">
      <c r="A241" t="str">
        <f t="shared" si="3"/>
        <v>cale de démarcation pour le remplissage des feuilles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x14ac:dyDescent="0.2">
      <c r="A242" t="str">
        <f t="shared" si="3"/>
        <v>jeux de dilations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x14ac:dyDescent="0.2">
      <c r="A243" t="str">
        <f t="shared" si="3"/>
        <v>Catalogue général quincaillerie 2024 page :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x14ac:dyDescent="0.2">
      <c r="A244" t="str">
        <f t="shared" si="3"/>
        <v>Fichier technique de ce systeme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x14ac:dyDescent="0.2">
      <c r="A245" t="str">
        <f t="shared" si="3"/>
        <v>! !! Il est impératif de réduire la hauteur du vantail de porte de 4 mm supplémentaires en cas d'utilisation d'un amortisseur principal/central ; réduire uniquement le vantail sur lequel l'amortisseur principal/central est installé ! 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x14ac:dyDescent="0.2">
      <c r="A246" t="str">
        <f t="shared" si="3"/>
        <v>! !! Il est impératif de réduire la hauteur du vantail de porte de 2 mm supplémentaires en cas d'utilisation d'un amortisseur principal/central ; réduire uniquement le vantail sur lequel l'amortisseur principal/central est installé ! 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x14ac:dyDescent="0.2">
      <c r="A247" t="str">
        <f t="shared" si="3"/>
        <v xml:space="preserve">! !! Il est impératif de réduire la hauteur du vantail de porte de 4 mm supplémentaires en cas d'utilisation d'un amortisseur/sof close  Mini 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x14ac:dyDescent="0.2">
      <c r="A248" t="str">
        <f t="shared" si="3"/>
        <v>! !! Il est impératif de réduire la hauteur du vantail de porte de 49mm supplémentaires en cas d'utilisation d'un amortisseur principal/central ; réduire uniquement le vantail sur lequel l'amortisseur principal/central est installé ! 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x14ac:dyDescent="0.2">
      <c r="A249" t="str">
        <f t="shared" si="3"/>
        <v>! !! Il est impératif de réduire la hauteur du vantail de porte de 4 mm supplémentaires en cas d'utilisation d'un amortisseur principal/central ; réduire uniquement le vantail sur lequel l'amortisseur principal/central est installé ! 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2">
      <c r="A250" t="str">
        <f t="shared" si="3"/>
        <v>Sur commande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2">
      <c r="A251" t="str">
        <f t="shared" si="3"/>
        <v>profilé de connection H18 - 3M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2">
      <c r="A252" t="str">
        <f t="shared" si="3"/>
        <v>profilé de connection H25 - 3M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5" x14ac:dyDescent="0.25">
      <c r="A253" t="str">
        <f t="shared" si="3"/>
        <v>système GM 18 (Combinaison PB 18 mm et vitrage) (Sans encadrement)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2">
      <c r="A254" t="str">
        <f t="shared" si="3"/>
        <v>Prosper GM (avec  encadrement)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2">
      <c r="A255" t="str">
        <f t="shared" si="3"/>
        <v>Prosper GM (sans encadrement)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2">
      <c r="A256" t="str">
        <f t="shared" si="3"/>
        <v>Porto GM (avec  encadrement)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2">
      <c r="A257" t="str">
        <f t="shared" si="3"/>
        <v>Porto GM (sans encadrement)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2">
      <c r="A258" t="str">
        <f t="shared" si="3"/>
        <v>Era (avec  encadrement)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2">
      <c r="A259" t="str">
        <f t="shared" ref="A259:A276" si="4">IF($G$1=1,B259,IF($G$1=2,D259,IF($G$1=3,E259,IF($G$1=4,C259,IF($G$1=5,I259,IF($G$1=6,J259,IF($G$1=7,K259,"zadat jazyk")))))))</f>
        <v>Era (sans encadrement)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2">
      <c r="A260" t="str">
        <f t="shared" si="4"/>
        <v>Rekord (avec  encadrement)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2">
      <c r="A261" t="str">
        <f t="shared" si="4"/>
        <v>Rekord (sans encadrement)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2">
      <c r="A262" t="str">
        <f t="shared" si="4"/>
        <v>Arte (avec  encadrement)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2">
      <c r="A263" t="str">
        <f t="shared" si="4"/>
        <v>Arte (sans encadrement)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2">
      <c r="A264" t="str">
        <f t="shared" si="4"/>
        <v>noir structuré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x14ac:dyDescent="0.2">
      <c r="A265" t="str">
        <f t="shared" si="4"/>
        <v>profil de raccordement H08/18 - 3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2">
      <c r="A266">
        <f t="shared" si="4"/>
        <v>0</v>
      </c>
    </row>
    <row r="267" spans="1:11" x14ac:dyDescent="0.2">
      <c r="A267" t="str">
        <f t="shared" si="4"/>
        <v>Alfa II profil prises de main 100mm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2">
      <c r="A268" t="str">
        <f t="shared" si="4"/>
        <v>Faworyt II profil prises de main 100mm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2">
      <c r="A269" t="str">
        <f t="shared" si="4"/>
        <v>Fox II profil prises de main 100mm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2">
      <c r="A270" t="str">
        <f t="shared" si="4"/>
        <v>Vitara profil prises de main 100mm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2">
      <c r="A271" t="str">
        <f t="shared" si="4"/>
        <v>Lynx profil prises de main 100mm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2">
      <c r="A272" t="str">
        <f t="shared" si="4"/>
        <v>Alfa II profil prises de main 100mm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2">
      <c r="A273" t="str">
        <f t="shared" si="4"/>
        <v>Vitoria II profil prises de main 100mm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2">
      <c r="A274" t="str">
        <f t="shared" si="4"/>
        <v>Alfa II profil prises de main 100mm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2">
      <c r="A275" t="str">
        <f t="shared" si="4"/>
        <v>Petits échantillons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2">
      <c r="A276" t="str">
        <f t="shared" si="4"/>
        <v>code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5" x14ac:dyDescent="0.2">
      <c r="D277" s="574">
        <v>462140</v>
      </c>
      <c r="E277" s="130" t="str">
        <f>A267</f>
        <v>Alfa II profil prises de main 100mm</v>
      </c>
    </row>
    <row r="278" spans="1:11" ht="15" x14ac:dyDescent="0.2">
      <c r="D278" s="574">
        <v>462141</v>
      </c>
      <c r="E278" s="130" t="str">
        <f t="shared" ref="E278:E284" si="5">A268</f>
        <v>Faworyt II profil prises de main 100mm</v>
      </c>
    </row>
    <row r="279" spans="1:11" ht="15" x14ac:dyDescent="0.2">
      <c r="D279" s="574">
        <v>462142</v>
      </c>
      <c r="E279" s="130" t="str">
        <f t="shared" si="5"/>
        <v>Fox II profil prises de main 100mm</v>
      </c>
    </row>
    <row r="280" spans="1:11" ht="15" x14ac:dyDescent="0.2">
      <c r="D280" s="574">
        <v>462153</v>
      </c>
      <c r="E280" s="130" t="str">
        <f t="shared" si="5"/>
        <v>Vitara profil prises de main 100mm</v>
      </c>
    </row>
    <row r="281" spans="1:11" ht="15" x14ac:dyDescent="0.2">
      <c r="D281" s="574">
        <v>462154</v>
      </c>
      <c r="E281" s="130" t="str">
        <f t="shared" si="5"/>
        <v>Lynx profil prises de main 100mm</v>
      </c>
    </row>
    <row r="282" spans="1:11" ht="15" x14ac:dyDescent="0.2">
      <c r="D282" s="574">
        <v>495479</v>
      </c>
      <c r="E282" s="130" t="str">
        <f t="shared" si="5"/>
        <v>Alfa II profil prises de main 100mm</v>
      </c>
    </row>
    <row r="283" spans="1:11" ht="15" x14ac:dyDescent="0.2">
      <c r="D283" s="574">
        <v>524036</v>
      </c>
      <c r="E283" s="130" t="str">
        <f t="shared" si="5"/>
        <v>Vitoria II profil prises de main 100mm</v>
      </c>
    </row>
    <row r="284" spans="1:11" ht="15" x14ac:dyDescent="0.25">
      <c r="D284" s="575">
        <v>526554</v>
      </c>
      <c r="E284" s="130" t="str">
        <f t="shared" si="5"/>
        <v>Alfa II profil prises de main 100mm</v>
      </c>
    </row>
    <row r="287" spans="1:11" ht="15" x14ac:dyDescent="0.25">
      <c r="D287" s="572"/>
      <c r="E287" s="572"/>
      <c r="F287" s="572"/>
      <c r="G287" s="572"/>
      <c r="H287" s="572"/>
    </row>
    <row r="288" spans="1:11" ht="15" x14ac:dyDescent="0.25">
      <c r="D288" s="573"/>
      <c r="E288" s="572"/>
      <c r="G288" s="572"/>
    </row>
    <row r="289" spans="4:7" ht="15" x14ac:dyDescent="0.25">
      <c r="D289" s="573"/>
      <c r="E289" s="572"/>
      <c r="G289" s="572"/>
    </row>
    <row r="290" spans="4:7" ht="15" x14ac:dyDescent="0.25">
      <c r="D290" s="573"/>
      <c r="E290" s="572"/>
      <c r="G290" s="572"/>
    </row>
    <row r="291" spans="4:7" ht="15" x14ac:dyDescent="0.25">
      <c r="D291" s="573"/>
      <c r="E291" s="572"/>
      <c r="G291" s="572"/>
    </row>
    <row r="292" spans="4:7" ht="15" x14ac:dyDescent="0.25">
      <c r="D292" s="573"/>
      <c r="E292" s="572"/>
      <c r="G292" s="572"/>
    </row>
    <row r="293" spans="4:7" ht="15" x14ac:dyDescent="0.25">
      <c r="D293" s="573"/>
      <c r="E293" s="572"/>
      <c r="G293" s="572"/>
    </row>
    <row r="294" spans="4:7" ht="15" x14ac:dyDescent="0.25">
      <c r="D294" s="573"/>
      <c r="E294" s="572"/>
      <c r="G294" s="572"/>
    </row>
    <row r="295" spans="4:7" ht="15" x14ac:dyDescent="0.25">
      <c r="D295" s="573"/>
      <c r="E295" s="572"/>
      <c r="G295" s="572"/>
    </row>
    <row r="296" spans="4:7" ht="15" x14ac:dyDescent="0.25">
      <c r="D296" s="573"/>
      <c r="E296" s="572"/>
      <c r="G296" s="572"/>
    </row>
    <row r="297" spans="4:7" ht="15" x14ac:dyDescent="0.25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texty!A263</f>
        <v>Arte (sans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",7,".",35)</f>
        <v>Catalogue général quincaillerie 2024 page : 7.35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battant de porte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de remplissage 18 mm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/>
      <c r="B9" s="60"/>
      <c r="C9" s="80"/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494"/>
      <c r="C11" s="495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376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447">
        <v>496997</v>
      </c>
      <c r="C31" s="23" t="str">
        <f>+VLOOKUP(B31,cennik!A:G,2,FALSE)</f>
        <v>SEVROLL 05690 GM 18 top trolley frameless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447">
        <f>IF(F4=M68,362316,229440)</f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profilé de connection H18 - 3M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profilé de connection H25 - 3M</v>
      </c>
      <c r="B53" s="447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">
      <c r="A65" s="209" t="str">
        <f>texty!A244</f>
        <v>Fichier technique de ce systeme</v>
      </c>
      <c r="B65" s="476">
        <v>129677</v>
      </c>
      <c r="C65" s="47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">
      <c r="A66" s="19"/>
      <c r="B66" s="476">
        <v>128842</v>
      </c>
      <c r="C66" s="47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noir mat</v>
      </c>
      <c r="M70" s="19"/>
    </row>
    <row r="71" spans="1:14" ht="12.75" hidden="1" customHeight="1" x14ac:dyDescent="0.2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53.5703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texty!A256</f>
        <v>Porto GM (avec 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Catalogue général quincaillerie 2024 page : 7.56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de remplissage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">
      <c r="A14" s="685" t="str">
        <f>IF(SUM(D47:D48)&gt;0,texty!A245,"")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376" t="str">
        <f>texty!A242</f>
        <v>jeux de dilations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447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vis de fixation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 de guidage haut (plafond)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 de guidage haut (plafond)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 xml:space="preserve">profil horizontal inférieur pour encadrement 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 xml:space="preserve">profil horizontal inférieur pour encadrement 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profilé de connection H18 - 3M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profilé de connection H25 - 3M</v>
      </c>
      <c r="B53" s="447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79">
        <v>129677</v>
      </c>
      <c r="C65" s="480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texty!A257</f>
        <v>Porto GM (sans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25">
      <c r="A3" s="582" t="str">
        <f>CONCATENATE(texty!A243," ",7,".",56)</f>
        <v>Catalogue général quincaillerie 2024 page : 7.56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de remplissage 18 mm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 xml:space="preserve">rail haut/ rail de guidage  au sol </v>
      </c>
      <c r="B9" s="491"/>
      <c r="C9" s="64" t="str">
        <f>TRIM(C4)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profil prises de main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">
      <c r="B11" s="60"/>
      <c r="D11" s="15"/>
      <c r="E11" s="15"/>
      <c r="F11" s="15"/>
      <c r="G11" s="21" t="str">
        <f>texty!A43</f>
        <v>Poids maximal de la porte 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">
      <c r="A13" s="707" t="str">
        <f>IF(SUM(D42:D43)&gt;0,texty!A245,"")</f>
        <v/>
      </c>
      <c r="B13" s="707"/>
      <c r="C13" s="599" t="str">
        <f>texty!A78</f>
        <v>soustraction supplémentaire de la hauteur des remplissages de porte calculés en cas d'utilisation de profilé de séparation/connection.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roulettes hautes (sets)</v>
      </c>
      <c r="B31" s="447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roulettes basses (set)</v>
      </c>
      <c r="B32" s="447"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brosse  fin de course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Accessoires en options:</v>
      </c>
      <c r="B36" s="15"/>
      <c r="C36" s="19"/>
      <c r="D36" s="343" t="str">
        <f>System10!D41</f>
        <v>définire la quantité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stoppeur /positionneur de porte pour rail haut</v>
      </c>
      <c r="B37" s="447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stoppeur /positionneur de porte pour rail bas</v>
      </c>
      <c r="B38" s="447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amortisseur/soft close Mini 25 kg (paire)</v>
      </c>
      <c r="B39" s="447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amortisseur/soft close Mini 40 kg (paire)</v>
      </c>
      <c r="B40" s="415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amortisseur/soft close Mini 60 kg (paire)</v>
      </c>
      <c r="B41" s="415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amortisseur/sof close pour porte centrale 25 kg</v>
      </c>
      <c r="B42" s="415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amortisseur/sof close pour porte centrale 40 kg</v>
      </c>
      <c r="B43" s="415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Vis pour rail de guidage au sol</v>
      </c>
      <c r="B44" s="447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amortisseur soft close (paire) 25 KG</v>
      </c>
      <c r="B45" s="415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amortisseur soft close (paire) 50 KG</v>
      </c>
      <c r="B46" s="415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profilé de connection H18 - 3M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profilé de connection H25 - 3M</v>
      </c>
      <c r="B48" s="447" t="str">
        <f>IFERROR(VLOOKUP(P7,data!C891:D893,2,0),"N/A")</f>
        <v>N/A</v>
      </c>
      <c r="C48" s="23" t="str">
        <f>IF(B48=data!D64,texty!A239,+VLOOKUP(B48,cennik!A:G,2,FALSE))</f>
        <v>ce profil n'est pas disponible dans la couleur et la longueur souhaitée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vis de fixation</v>
      </c>
      <c r="B49" s="447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Accessoires supplémentaires pour le système de portes coulissantes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Fichier technique de ce systeme</v>
      </c>
      <c r="B60" s="479">
        <v>129677</v>
      </c>
      <c r="C60" s="480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total (HT)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argent</v>
      </c>
      <c r="M63" s="19" t="s">
        <v>968</v>
      </c>
    </row>
    <row r="64" spans="1:13" ht="12.75" customHeight="1" x14ac:dyDescent="0.2">
      <c r="A64" s="337" t="str">
        <f>System10!A67</f>
        <v>votre note: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 xml:space="preserve">olive 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certains articles ne sont pas produits dans les longeurs souhaités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texty!A254</f>
        <v>Prosper GM (avec 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25">
      <c r="A3" s="582" t="str">
        <f>CONCATENATE(texty!A243," ",7,".",56)</f>
        <v>Catalogue général quincaillerie 2024 page : 7.56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de remplissage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jeux de dilations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roulettes hautes (sets)</v>
      </c>
      <c r="B31" s="447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roulettes basses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brosse  fin de course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vis de fixation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 de guidage haut (plafond)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 de guidage haut (plafond)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 xml:space="preserve">profil horizontal inférieur pour encadrement 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 xml:space="preserve">profil horizontal inférieur pour encadrement 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stoppeur /positionneur de porte pour rail haut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stoppeur /positionneur de porte pour rail bas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amortisseur/soft close Mini 25 kg (paire)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amortisseur/soft close Mini 40 kg (paire)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amortisseur/soft close Mini 60 kg (paire)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amortisseur/sof close pour porte centrale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amortisseur/sof close pour porte centrale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profilé de connection H18 - 3M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profilé de connection H25 - 3M</v>
      </c>
      <c r="B53" s="447" t="str">
        <f>IFERROR(VLOOKUP(P7,data!C891:D893,2,0),"N/A")</f>
        <v>N/A</v>
      </c>
      <c r="C53" s="23" t="str">
        <f>IF(B53=data!D64,texty!A239,+VLOOKUP(B53,cennik!A:G,2,FALSE))</f>
        <v>ce profil n'est pas disponible dans la couleur et la longueur souhaitée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79">
        <v>129677</v>
      </c>
      <c r="C65" s="480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1406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texty!A255</f>
        <v>Prosper GM (sans encadrement)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25">
      <c r="A3" s="582" t="str">
        <f>CONCATENATE(texty!A243," ",7,".",56)</f>
        <v>Catalogue général quincaillerie 2024 page : 7.56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de remplissage 18 mm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 xml:space="preserve">rail haut/ rail de guidage  au sol </v>
      </c>
      <c r="B9" s="491"/>
      <c r="C9" s="64" t="str">
        <f>TRIM(C4)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profil prises de main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">
      <c r="B11" s="492"/>
      <c r="D11" s="15"/>
      <c r="E11" s="15"/>
      <c r="F11" s="15"/>
      <c r="G11" s="21" t="str">
        <f>texty!A43</f>
        <v>Poids maximal de la porte 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">
      <c r="A14" s="708"/>
      <c r="B14" s="708"/>
      <c r="C14" s="382" t="str">
        <f>texty!A78</f>
        <v>soustraction supplémentaire de la hauteur des remplissages de porte calculés en cas d'utilisation de profilé de séparation/connection.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rail de guidage haut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 xml:space="preserve">rail de guidage  au sol 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profilé cache vis  (masque):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roulettes hautes (sets)</v>
      </c>
      <c r="B31" s="447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roulettes basses (set)</v>
      </c>
      <c r="B32" s="447"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brosse  fin de course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profil prises de main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Accessoires en options:</v>
      </c>
      <c r="B36" s="15"/>
      <c r="C36" s="19"/>
      <c r="D36" s="343" t="str">
        <f>System10!D41</f>
        <v>définire la quantité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stoppeur /positionneur de porte pour rail haut</v>
      </c>
      <c r="B37" s="447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stoppeur /positionneur de porte pour rail bas</v>
      </c>
      <c r="B38" s="447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amortisseur/soft close Mini 25 kg (paire)</v>
      </c>
      <c r="B39" s="447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amortisseur/soft close Mini 40 kg (paire)</v>
      </c>
      <c r="B40" s="415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amortisseur/soft close Mini 60 kg (paire)</v>
      </c>
      <c r="B41" s="415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amortisseur/sof close pour porte centrale 25 kg</v>
      </c>
      <c r="B42" s="415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amortisseur/sof close pour porte centrale 40 kg</v>
      </c>
      <c r="B43" s="415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Vis pour rail de guidage au sol</v>
      </c>
      <c r="B44" s="447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amortisseur soft close (paire) 25 KG</v>
      </c>
      <c r="B45" s="415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amortisseur soft close (paire) 50 KG</v>
      </c>
      <c r="B46" s="415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profilé de connection H18 - 3M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profilé de connection H25 - 3M</v>
      </c>
      <c r="B48" s="447" t="str">
        <f>IFERROR(VLOOKUP(P7,data!C891:D893,2,0),"N/A")</f>
        <v>N/A</v>
      </c>
      <c r="C48" s="23" t="str">
        <f>IF(B48=data!D64,texty!A239,+VLOOKUP(B48,cennik!A:G,2,FALSE))</f>
        <v>ce profil n'est pas disponible dans la couleur et la longueur souhaitée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vis de fixation</v>
      </c>
      <c r="B49" s="447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Accessoires supplémentaires pour le système de portes coulissantes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Fichier technique de ce systeme</v>
      </c>
      <c r="B60" s="479">
        <v>129677</v>
      </c>
      <c r="C60" s="480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total (HT)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argent</v>
      </c>
      <c r="M63" s="19" t="s">
        <v>968</v>
      </c>
    </row>
    <row r="64" spans="1:13" ht="12.75" customHeight="1" x14ac:dyDescent="0.2">
      <c r="A64" s="337" t="str">
        <f>System10!A67</f>
        <v>votre note: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 xml:space="preserve">olive 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certains articles ne sont pas produits dans les longeurs souhaités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8.7109375" style="4" bestFit="1" customWidth="1"/>
    <col min="7" max="7" width="14.7109375" style="4" customWidth="1"/>
    <col min="8" max="8" width="4.7109375" style="4" customWidth="1"/>
    <col min="9" max="9" width="24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8.710937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">
      <c r="A2" s="405" t="s">
        <v>707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696" t="str">
        <f>texty!A45</f>
        <v>il est nécessaire de remplir les 5 cellules!!!dimension en mm</v>
      </c>
      <c r="C5" s="696"/>
      <c r="D5" s="696"/>
      <c r="E5" s="696"/>
      <c r="F5" s="696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battant de porte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x14ac:dyDescent="0.2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">
      <c r="A14" s="9"/>
      <c r="B14" s="378" t="str">
        <f>IF(B7&gt;2400,texty!A194,IF(C7&gt;700,texty!A194,""))</f>
        <v>Les dimensions maximales du vantail avec miroir sont de 2400 x 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4" x14ac:dyDescent="0.2">
      <c r="A15" s="685" t="str">
        <f>IF(SUM(D41:D42)&gt;0,texty!A246,"")</f>
        <v/>
      </c>
      <c r="B15" s="685"/>
      <c r="C15" s="375" t="str">
        <f>texty!A78</f>
        <v>soustraction supplémentaire de la hauteur des remplissages de porte calculés en cas d'utilisation de profilé de séparation/connection.</v>
      </c>
      <c r="D15" s="7"/>
      <c r="E15" s="7"/>
      <c r="F15" s="7"/>
      <c r="G15" s="5"/>
      <c r="H15" s="5"/>
      <c r="L15" s="5"/>
    </row>
    <row r="16" spans="1:16" ht="34.5" customHeight="1" x14ac:dyDescent="0.2">
      <c r="A16" s="685"/>
      <c r="B16" s="685"/>
      <c r="C16" s="375"/>
      <c r="D16" s="7"/>
      <c r="E16" s="7"/>
      <c r="F16" s="7"/>
      <c r="G16" s="5"/>
      <c r="H16" s="5"/>
      <c r="L16" s="5"/>
    </row>
    <row r="17" spans="1:12" ht="12.75" customHeight="1" x14ac:dyDescent="0.2">
      <c r="B17" s="54"/>
      <c r="C17" s="81"/>
      <c r="D17" s="7"/>
      <c r="E17" s="7"/>
      <c r="F17" s="7"/>
      <c r="H17" s="5"/>
      <c r="L17" s="31"/>
    </row>
    <row r="18" spans="1:12" ht="12.75" customHeight="1" x14ac:dyDescent="0.2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">
      <c r="A24" s="6"/>
      <c r="B24" s="7"/>
      <c r="C24" s="7"/>
      <c r="D24" s="7"/>
      <c r="E24" s="7"/>
      <c r="F24" s="5"/>
      <c r="G24" s="126" t="str">
        <f>+System10!G25</f>
        <v>remise partenaire:</v>
      </c>
      <c r="H24" s="5"/>
      <c r="L24" s="4" t="str">
        <f>CONCATENATE(L23,"-",E4)</f>
        <v>4,8-</v>
      </c>
    </row>
    <row r="25" spans="1:12" ht="12.75" customHeight="1" x14ac:dyDescent="0.2">
      <c r="A25" s="123" t="str">
        <f>texty!A80</f>
        <v>Réf. article, prix: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">
      <c r="A26" s="75"/>
      <c r="B26" s="76" t="str">
        <f>texty!A276</f>
        <v>code</v>
      </c>
      <c r="C26" s="76" t="str">
        <f>+System10!C27</f>
        <v>titre:</v>
      </c>
      <c r="D26" s="76" t="str">
        <f>+System10!D27</f>
        <v>pc</v>
      </c>
      <c r="E26" s="76" t="str">
        <f>+System10!E27</f>
        <v>prix/pc</v>
      </c>
      <c r="F26" s="16" t="str">
        <f>+System10!F27</f>
        <v>prix total</v>
      </c>
      <c r="G26" s="16" t="str">
        <f>+System10!G27</f>
        <v>prix net</v>
      </c>
      <c r="H26" s="16"/>
      <c r="I26" s="16" t="str">
        <f>texty!A29</f>
        <v>Note:</v>
      </c>
      <c r="K26" s="16"/>
      <c r="L26" s="16"/>
    </row>
    <row r="27" spans="1:12" ht="12.75" customHeight="1" x14ac:dyDescent="0.2">
      <c r="A27" s="6" t="str">
        <f>texty!A106</f>
        <v>rail haut 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texty!A107</f>
        <v xml:space="preserve">rail de guidage  au sol 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">
      <c r="A29" s="320" t="str">
        <f>texty!A83</f>
        <v>profilé cache vis  (masque):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">
      <c r="A30" s="6" t="str">
        <f>texty!A109</f>
        <v>roulette haute</v>
      </c>
      <c r="B30" s="15">
        <v>228023</v>
      </c>
      <c r="C30" s="23" t="str">
        <f>+VLOOKUP(B30,cennik!A3:G984,2,FALSE)</f>
        <v>SEVROLL 10196 Focus upper carriage 18mm 2 pcs</v>
      </c>
      <c r="D30" s="15">
        <f>IF((D43+D44)&gt;D4,0,D4-(D43+D44))</f>
        <v>0</v>
      </c>
      <c r="E30" s="86">
        <f>+VLOOKUP(B30,cennik!A:G,3,FALSE)</f>
        <v>3.6960000000000002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texty!A110</f>
        <v>roulette basse</v>
      </c>
      <c r="B31" s="15">
        <f>IF(F4=M66,362316,229440)</f>
        <v>229440</v>
      </c>
      <c r="C31" s="23" t="str">
        <f>+VLOOKUP(B31,cennik!A:G,2,FALSE)</f>
        <v>SEVROLL 10198 undercarriage WD 18C HI-TEC - 2 pcs</v>
      </c>
      <c r="D31" s="15">
        <f>+D4</f>
        <v>0</v>
      </c>
      <c r="E31" s="86">
        <f>+VLOOKUP(B31,cennik!A:G,3,FALSE)</f>
        <v>4.4219999999999997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 t="str">
        <f>texty!A89</f>
        <v>brosse  fin de course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texty!A113</f>
        <v>profil prises de main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">
      <c r="A35" s="12" t="str">
        <f>texty!A66</f>
        <v>Accessoires en options:</v>
      </c>
      <c r="B35" s="319"/>
      <c r="C35" s="116"/>
      <c r="D35" s="370" t="str">
        <f>System10!D41</f>
        <v>définire la quantité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">
      <c r="A36" s="6" t="str">
        <f>texty!A88</f>
        <v>stoppeur /positionneur de porte pour rail haut</v>
      </c>
      <c r="B36" s="66">
        <v>298035</v>
      </c>
      <c r="C36" s="475" t="str">
        <f>+VLOOKUP(B36,cennik!A:G,2,FALSE)</f>
        <v>SEVROLL 20326 Fix positioner for upper carriage transparent</v>
      </c>
      <c r="D36" s="27"/>
      <c r="E36" s="193">
        <f>+VLOOKUP(B36,cennik!A:G,3,FALSE)</f>
        <v>0.92400000000000004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">
      <c r="A37" s="6" t="str">
        <f>texty!A111</f>
        <v>stoppeur /positionneur</v>
      </c>
      <c r="B37" s="15">
        <f>IF(F4="Gemini",387424,89063)</f>
        <v>89063</v>
      </c>
      <c r="C37" s="475" t="str">
        <f>+VLOOKUP(B37,cennik!A:G,2,FALSE)</f>
        <v>SEVROLL 20080 HI-TEC undercarriage positioner</v>
      </c>
      <c r="D37" s="27"/>
      <c r="E37" s="193">
        <f>+VLOOKUP(B37,cennik!A:G,3,FALSE)</f>
        <v>0.28599999999999998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">
      <c r="A38" s="320" t="str">
        <f>texty!A228</f>
        <v>amortisseur/soft close Mini 25 kg (paire)</v>
      </c>
      <c r="B38" s="15">
        <v>318662</v>
      </c>
      <c r="C38" s="23" t="str">
        <f>+VLOOKUP(B38,cennik!A:G,2,FALSE)</f>
        <v>SEVROLL 20368-SV shock absorber Mini SV25 (14-25kg)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">
      <c r="A39" s="320" t="str">
        <f>texty!A229</f>
        <v>amortisseur/soft close Mini 40 kg (paire)</v>
      </c>
      <c r="B39" s="22">
        <v>283956</v>
      </c>
      <c r="C39" s="23" t="str">
        <f>+VLOOKUP(B39,cennik!A:G,2,FALSE)</f>
        <v>SEVROLL 20258-SV shock absorber Mini SV40 (25 - 40kg)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">
      <c r="A40" s="320" t="str">
        <f>texty!A230</f>
        <v>amortisseur/soft close Mini 60 kg (paire)</v>
      </c>
      <c r="B40" s="22">
        <v>351743</v>
      </c>
      <c r="C40" s="23" t="str">
        <f>+VLOOKUP(B40,cennik!A:G,2,FALSE)</f>
        <v>SEVROLL 20339-SV shock absorber Mini SV60 (40 - 60kg)</v>
      </c>
      <c r="D40" s="278"/>
      <c r="E40" s="86">
        <f>+VLOOKUP(B40,cennik!A:G,3,FALSE)</f>
        <v>20.416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">
      <c r="A41" s="320" t="str">
        <f>texty!A231</f>
        <v>amortisseur/sof close pour porte centrale 25 kg</v>
      </c>
      <c r="B41" s="22">
        <v>318663</v>
      </c>
      <c r="C41" s="23" t="str">
        <f>+VLOOKUP(B41,cennik!A:G,2,FALSE)</f>
        <v>SEVROLL 20363-SV shock absorber Central 10/18mm double-sided 25kg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">
      <c r="A42" s="320" t="str">
        <f>texty!A232</f>
        <v>amortisseur/sof close pour porte centrale 40 kg</v>
      </c>
      <c r="B42" s="22">
        <v>283955</v>
      </c>
      <c r="C42" s="23" t="str">
        <f>+VLOOKUP(B42,cennik!A:G,2,FALSE)</f>
        <v>SEVROLL 20319-SV shock absorber Central 10/18mm double-sided 25-40kg</v>
      </c>
      <c r="D42" s="278"/>
      <c r="E42" s="86">
        <f>+VLOOKUP(B42,cennik!A:G,3,FALSE)</f>
        <v>43.735999999999997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">
      <c r="A43" s="6" t="str">
        <f>texty!A97</f>
        <v>amortisseur soft close (paire) 25 KG</v>
      </c>
      <c r="B43" s="22">
        <v>227185</v>
      </c>
      <c r="C43" s="475" t="str">
        <f>+VLOOKUP(B43,cennik!A:G,2,FALSE)</f>
        <v>K-SEVROLL shock absorber Sevromatic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">
      <c r="A44" s="6" t="str">
        <f>texty!A98</f>
        <v>amortisseur soft close (paire) 50 KG</v>
      </c>
      <c r="B44" s="22">
        <v>227187</v>
      </c>
      <c r="C44" s="475" t="str">
        <f>+VLOOKUP(B44,cennik!A:G,2,FALSE)</f>
        <v>K-SEVROLL shock absorber Sevromatic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">
      <c r="A45" s="6" t="str">
        <f>texty!A196</f>
        <v xml:space="preserve">fil d'agrafe / pince à brosse pour brosse de fin de course </v>
      </c>
      <c r="B45" s="15">
        <v>223569</v>
      </c>
      <c r="C45" s="475" t="str">
        <f>+VLOOKUP(B45,cennik!A:G,2,FALSE)</f>
        <v>SEVROLL 20223 stop brush clip</v>
      </c>
      <c r="D45" s="27"/>
      <c r="E45" s="193">
        <f>+VLOOKUP(B45,cennik!A:G,3,FALSE)</f>
        <v>6.4019999999999994E-2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">
      <c r="A46" s="134" t="str">
        <f>texty!A114</f>
        <v>profilé de connection H18 - 3M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">
      <c r="A47" s="134" t="str">
        <f>texty!A115</f>
        <v>profilé de connection T - 3M avec rainure</v>
      </c>
      <c r="B47" s="15" t="str">
        <f>IFERROR(VLOOKUP(P7,data!C589:D598,2,0),"N/A")</f>
        <v>N/A</v>
      </c>
      <c r="C47" s="475" t="str">
        <f>IF(B47=data!D64,texty!A239,+VLOOKUP(B47,cennik!A:G,2,FALSE))</f>
        <v>ce profil n'est pas disponible dans la couleur et la longueur souhaitée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texty!A116</f>
        <v xml:space="preserve">profilé de connection T - 3M avec rebord </v>
      </c>
      <c r="B48" s="15" t="str">
        <f>IFERROR(VLOOKUP(P7,data!C599:D608,2,0),"N/A")</f>
        <v>N/A</v>
      </c>
      <c r="C48" s="475" t="str">
        <f>IF(B48=data!D64,texty!A239,+VLOOKUP(B48,cennik!A:G,2,FALSE))</f>
        <v>ce profil n'est pas disponible dans la couleur et la longueur souhaitée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">
      <c r="A49" s="134" t="str">
        <f>texty!A117</f>
        <v>profilé "U" pour panneau bois 18 mm(lisse)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">
      <c r="A50" s="134" t="str">
        <f>texty!A118</f>
        <v>profilé "U" pour panneau bois 18 mm(rebord)</v>
      </c>
      <c r="B50" s="15" t="str">
        <f>IFERROR(VLOOKUP(P7,data!C620:D629,2,0),"N/A")</f>
        <v>N/A</v>
      </c>
      <c r="C50" s="475" t="str">
        <f>IF(B50=data!D64,texty!A239,+VLOOKUP(B50,cennik!A:G,2,FALSE))</f>
        <v>ce profil n'est pas disponible dans la couleur et la longueur souhaitée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">
      <c r="A51" s="134" t="str">
        <f>texty!A119</f>
        <v>profilé d'angles mini 11 x 17 mm - LG 1,7 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">
      <c r="A52" s="134" t="str">
        <f>texty!A120</f>
        <v>profilé d'angles mini 11 x 17 mm - LG 2,35 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">
      <c r="A53" s="134" t="str">
        <f>texty!A121</f>
        <v>profilé d'angles mini 11 x 17 mm - LG 3 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">
      <c r="A54" s="134" t="str">
        <f>texty!A122</f>
        <v>profilé d'angles K2 19 x 18 mm - LG 1,7 m</v>
      </c>
      <c r="B54" s="22" t="str">
        <f>IFERROR(VLOOKUP(P7,data!C666:D675,2,0),"N/A")</f>
        <v>N/A</v>
      </c>
      <c r="C54" s="475" t="str">
        <f>IF(B54=data!D64,texty!A239,+VLOOKUP(B54,cennik!A:G,2,FALSE))</f>
        <v>ce profil n'est pas disponible dans la couleur et la longueur souhaitée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">
      <c r="A55" s="134" t="str">
        <f>texty!A123</f>
        <v>profilé d'angles K2 19 x 18 mm - LG 2,35 m</v>
      </c>
      <c r="B55" s="15" t="str">
        <f>IFERROR(VLOOKUP(P7,data!C676:D685,2,0),"N/A")</f>
        <v>N/A</v>
      </c>
      <c r="C55" s="475" t="str">
        <f>IF(B55=data!D64,texty!A239,+VLOOKUP(B55,cennik!A:G,2,FALSE))</f>
        <v>ce profil n'est pas disponible dans la couleur et la longueur souhaitée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">
      <c r="A56" s="134" t="str">
        <f>texty!A124</f>
        <v>profilé d'angles K2 19 x 18 mm - LG 3,00 m</v>
      </c>
      <c r="B56" s="15" t="str">
        <f>IFERROR(VLOOKUP(P7,data!C686:D695,2,0),"N/A")</f>
        <v>N/A</v>
      </c>
      <c r="C56" s="475" t="str">
        <f>IF(B56=data!D64,texty!A239,+VLOOKUP(B56,cennik!A:G,2,FALSE))</f>
        <v>ce profil n'est pas disponible dans la couleur et la longueur souhaitée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">
      <c r="A57" s="134" t="str">
        <f>texty!A241</f>
        <v>cale de démarcation pour le remplissage des feuilles 16 mm</v>
      </c>
      <c r="B57" s="15">
        <v>308631</v>
      </c>
      <c r="C57" s="475" t="str">
        <f>+VLOOKUP(B57,cennik!A:G,2,FALSE)</f>
        <v>SEVROLL 20252 wedge for laminate thickness 2mm (100 pcs)</v>
      </c>
      <c r="D57" s="27"/>
      <c r="E57" s="193">
        <f>+VLOOKUP(B57,cennik!A:G,3,FALSE)</f>
        <v>7.8319999999999999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">
      <c r="A58" s="320" t="str">
        <f>texty!A240</f>
        <v>serrure de porte coulissante</v>
      </c>
      <c r="B58" s="22">
        <v>216363</v>
      </c>
      <c r="C58" s="475" t="str">
        <f>+VLOOKUP(B58,cennik!A:G,2,FALSE)</f>
        <v>SEVROLL 20356 sliding door lock 10/18mm</v>
      </c>
      <c r="D58" s="27"/>
      <c r="E58" s="193">
        <f>+VLOOKUP(B58,cennik!A:G,3,FALSE)</f>
        <v>15.686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texty!A112</f>
        <v>brosse laterale anti-poussiere auto-adhesif</v>
      </c>
      <c r="B59" s="22">
        <v>308639</v>
      </c>
      <c r="C59" s="23" t="str">
        <f>+VLOOKUP(B59,cennik!A:G,2,FALSE)</f>
        <v>SEVROLL dust brush self-adhesive 6.7x13mm gray</v>
      </c>
      <c r="D59" s="27"/>
      <c r="E59" s="193">
        <f>+VLOOKUP(B59,cennik!A:G,3,FALSE)</f>
        <v>0.19009999999999999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">
      <c r="A61" s="209" t="str">
        <f>texty!A190</f>
        <v>Accessoires supplémentaires pour le système de portes coulissantes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">
      <c r="A62" s="209" t="str">
        <f>texty!A244</f>
        <v>Fichier technique de ce systeme</v>
      </c>
      <c r="C62" s="68"/>
      <c r="D62" s="44" t="str">
        <f>texty!A15</f>
        <v>total (HT)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">
      <c r="A63" s="70" t="str">
        <f>System10!A67</f>
        <v>votre note: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">
      <c r="A65" s="695" t="str">
        <f>IF(N65=1,texty!A215,IF(K65&gt;0,texty!A214,""))</f>
        <v>certains articles ne sont pas produits dans les longeurs souhaités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">
      <c r="K66" s="5">
        <v>64</v>
      </c>
      <c r="L66" s="4" t="str">
        <f>data!J4</f>
        <v>argent</v>
      </c>
      <c r="M66" s="19" t="s">
        <v>968</v>
      </c>
    </row>
    <row r="67" spans="1:14" ht="12.75" hidden="1" customHeight="1" x14ac:dyDescent="0.2">
      <c r="L67" s="4" t="str">
        <f>data!J5</f>
        <v>or/laiton</v>
      </c>
      <c r="M67" s="19" t="s">
        <v>42</v>
      </c>
    </row>
    <row r="68" spans="1:14" ht="12.75" hidden="1" customHeight="1" x14ac:dyDescent="0.2">
      <c r="L68" s="4" t="str">
        <f>data!J6</f>
        <v xml:space="preserve">olive </v>
      </c>
    </row>
    <row r="69" spans="1:14" ht="12.75" hidden="1" customHeight="1" x14ac:dyDescent="0.2">
      <c r="L69" s="4" t="str">
        <f>data!J15</f>
        <v xml:space="preserve">blanc brillant </v>
      </c>
    </row>
    <row r="70" spans="1:14" ht="12.75" hidden="1" customHeight="1" x14ac:dyDescent="0.2">
      <c r="L70" s="4" t="str">
        <f>data!J18</f>
        <v xml:space="preserve">blanc mat </v>
      </c>
    </row>
    <row r="71" spans="1:14" ht="12.75" hidden="1" customHeight="1" x14ac:dyDescent="0.2">
      <c r="L71" s="4" t="str">
        <f>data!J16</f>
        <v>noir brillant</v>
      </c>
    </row>
    <row r="72" spans="1:14" ht="12.75" hidden="1" customHeight="1" x14ac:dyDescent="0.2">
      <c r="L72" s="4" t="str">
        <f>data!J17</f>
        <v>noir mat</v>
      </c>
    </row>
    <row r="73" spans="1:14" ht="12.75" hidden="1" customHeight="1" x14ac:dyDescent="0.2">
      <c r="L73" s="4" t="str">
        <f>data!J12</f>
        <v>grafit</v>
      </c>
    </row>
    <row r="74" spans="1:14" ht="12.75" hidden="1" customHeight="1" x14ac:dyDescent="0.2">
      <c r="L74" s="4" t="str">
        <f>data!J22</f>
        <v>structurel noir</v>
      </c>
    </row>
    <row r="300" spans="3:10" ht="12.75" hidden="1" customHeight="1" x14ac:dyDescent="0.2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4" style="4" customWidth="1"/>
    <col min="4" max="4" width="13.7109375" style="4" customWidth="1"/>
    <col min="5" max="7" width="14.7109375" style="4" customWidth="1"/>
    <col min="8" max="8" width="4.7109375" style="4" customWidth="1"/>
    <col min="9" max="9" width="30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">
      <c r="A2" s="405" t="s">
        <v>730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25.5" customHeight="1" x14ac:dyDescent="0.2">
      <c r="A4" s="9" t="str">
        <f>texty!A70</f>
        <v>DIMENSION INTERIEUR DU PLACARD:</v>
      </c>
      <c r="B4" s="52"/>
      <c r="C4" s="52"/>
      <c r="D4" s="20"/>
      <c r="E4" s="194"/>
      <c r="F4" s="353"/>
      <c r="G4" s="700"/>
      <c r="H4" s="700"/>
      <c r="I4" s="700"/>
      <c r="K4" s="173"/>
      <c r="L4" s="7"/>
      <c r="M4" s="15"/>
      <c r="N4" s="19"/>
      <c r="O4" s="15"/>
    </row>
    <row r="5" spans="1:16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7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battant de porte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Les dimensions maximales du vantail avec miroir sont de 2400 x 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">
      <c r="A13" s="685" t="str">
        <f>IF(SUM(D40:D41)&gt;0,texty!A246,"")</f>
        <v/>
      </c>
      <c r="B13" s="685"/>
      <c r="C13" s="384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5"/>
    </row>
    <row r="14" spans="1:16" ht="30.7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ht="28.9" customHeight="1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B16" s="54"/>
      <c r="C16" s="81"/>
      <c r="D16" s="7"/>
      <c r="E16" s="7"/>
      <c r="F16" s="7"/>
      <c r="H16" s="5"/>
      <c r="L16" s="31"/>
    </row>
    <row r="17" spans="1:12" ht="12.75" customHeight="1" x14ac:dyDescent="0.2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">
      <c r="A23" s="6"/>
      <c r="B23" s="7"/>
      <c r="C23" s="7"/>
      <c r="D23" s="7"/>
      <c r="E23" s="7"/>
      <c r="F23" s="5"/>
      <c r="G23" s="126" t="str">
        <f>+System10!G25</f>
        <v>remise partenaire:</v>
      </c>
      <c r="H23" s="5"/>
      <c r="L23" s="5"/>
    </row>
    <row r="24" spans="1:12" ht="12.75" customHeight="1" x14ac:dyDescent="0.2">
      <c r="A24" s="123" t="str">
        <f>texty!A80</f>
        <v>Réf. article, prix: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">
      <c r="A25" s="75"/>
      <c r="B25" s="76" t="str">
        <f>texty!A276</f>
        <v>code</v>
      </c>
      <c r="C25" s="76" t="str">
        <f>+System10!C27</f>
        <v>titre:</v>
      </c>
      <c r="D25" s="76" t="str">
        <f>+System10!D27</f>
        <v>pc</v>
      </c>
      <c r="E25" s="76" t="str">
        <f>+System10!E27</f>
        <v>prix/pc</v>
      </c>
      <c r="F25" s="16" t="str">
        <f>+System10!F27</f>
        <v>prix total</v>
      </c>
      <c r="G25" s="16" t="str">
        <f>+System10!G27</f>
        <v>prix net</v>
      </c>
      <c r="H25" s="16"/>
      <c r="I25" s="16" t="str">
        <f>texty!A29</f>
        <v>Note:</v>
      </c>
      <c r="K25" s="16"/>
      <c r="L25" s="16"/>
    </row>
    <row r="26" spans="1:12" ht="12.75" customHeight="1" x14ac:dyDescent="0.2">
      <c r="A26" s="6" t="str">
        <f>texty!A106</f>
        <v>rail haut 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">
      <c r="A27" s="6" t="str">
        <f>texty!A107</f>
        <v xml:space="preserve">rail de guidage  au sol 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320" t="str">
        <f>texty!A83</f>
        <v>profilé cache vis  (masque):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">
      <c r="A29" s="6" t="str">
        <f>texty!A109</f>
        <v>roulette haute</v>
      </c>
      <c r="B29" s="15">
        <v>228023</v>
      </c>
      <c r="C29" s="34" t="str">
        <f>+VLOOKUP(B29,cennik!A:G,2,FALSE)</f>
        <v>SEVROLL 10196 Focus upper carriage 18mm 2 pcs</v>
      </c>
      <c r="D29" s="15">
        <f>IF((D42+D43)&gt;D4,0,D4-(D42+D43))</f>
        <v>0</v>
      </c>
      <c r="E29" s="193">
        <f>+VLOOKUP(B29,cennik!A:G,3,FALSE)</f>
        <v>3.6960000000000002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">
      <c r="A30" s="6" t="str">
        <f>texty!A110</f>
        <v>roulette basse</v>
      </c>
      <c r="B30" s="15">
        <f>IF(F4=M65,362316,229440)</f>
        <v>229440</v>
      </c>
      <c r="C30" s="23" t="str">
        <f>+VLOOKUP(B30,cennik!A:G,2,FALSE)</f>
        <v>SEVROLL 10198 undercarriage WD 18C HI-TEC - 2 pcs</v>
      </c>
      <c r="D30" s="15">
        <f>+D4</f>
        <v>0</v>
      </c>
      <c r="E30" s="193">
        <f>+VLOOKUP(B30,cennik!A:G,3,FALSE)</f>
        <v>4.4219999999999997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">
      <c r="A31" s="6" t="str">
        <f>texty!A89</f>
        <v>brosse  fin de course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">
      <c r="A32" s="6" t="str">
        <f>texty!A113</f>
        <v>profil prises de main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">
      <c r="A34" s="12" t="str">
        <f>texty!A66</f>
        <v>Accessoires en options:</v>
      </c>
      <c r="B34" s="319"/>
      <c r="C34" s="116"/>
      <c r="D34" s="370" t="str">
        <f>System10!D41</f>
        <v>définire la quantité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">
      <c r="A35" s="6" t="str">
        <f>texty!A88</f>
        <v>stoppeur /positionneur de porte pour rail haut</v>
      </c>
      <c r="B35" s="66">
        <v>298035</v>
      </c>
      <c r="C35" s="34" t="str">
        <f>+VLOOKUP(B35,cennik!A:G,2,FALSE)</f>
        <v>SEVROLL 20326 Fix positioner for upper carriage transparent</v>
      </c>
      <c r="D35" s="27"/>
      <c r="E35" s="193">
        <f>+VLOOKUP(B35,cennik!A:G,3,FALSE)</f>
        <v>0.92400000000000004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">
      <c r="A36" s="6" t="str">
        <f>texty!A111</f>
        <v>stoppeur /positionneur</v>
      </c>
      <c r="B36" s="15">
        <f>IF(F4="Gemini",387424,89063)</f>
        <v>89063</v>
      </c>
      <c r="C36" s="34" t="str">
        <f>+VLOOKUP(B36,cennik!A:G,2,FALSE)</f>
        <v>SEVROLL 20080 HI-TEC undercarriage positioner</v>
      </c>
      <c r="D36" s="27"/>
      <c r="E36" s="193">
        <f>+VLOOKUP(B36,cennik!A:G,3,FALSE)</f>
        <v>0.28599999999999998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">
      <c r="A37" s="320" t="str">
        <f>texty!A228</f>
        <v>amortisseur/soft close Mini 25 kg (paire)</v>
      </c>
      <c r="B37" s="15">
        <v>318662</v>
      </c>
      <c r="C37" s="23" t="str">
        <f>+VLOOKUP(B37,cennik!A:G,2,FALSE)</f>
        <v>SEVROLL 20368-SV shock absorber Mini SV25 (14-25kg)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">
      <c r="A38" s="320" t="str">
        <f>texty!A229</f>
        <v>amortisseur/soft close Mini 40 kg (paire)</v>
      </c>
      <c r="B38" s="22">
        <v>283956</v>
      </c>
      <c r="C38" s="23" t="str">
        <f>+VLOOKUP(B38,cennik!A:G,2,FALSE)</f>
        <v>SEVROLL 20258-SV shock absorber Mini SV40 (25 - 40kg)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">
      <c r="A39" s="320" t="str">
        <f>texty!A230</f>
        <v>amortisseur/soft close Mini 60 kg (paire)</v>
      </c>
      <c r="B39" s="22">
        <v>351743</v>
      </c>
      <c r="C39" s="23" t="str">
        <f>+VLOOKUP(B39,cennik!A:G,2,FALSE)</f>
        <v>SEVROLL 20339-SV shock absorber Mini SV60 (40 - 60kg)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">
      <c r="A40" s="320" t="str">
        <f>texty!A231</f>
        <v>amortisseur/sof close pour porte centrale 25 kg</v>
      </c>
      <c r="B40" s="22">
        <v>318663</v>
      </c>
      <c r="C40" s="23" t="str">
        <f>+VLOOKUP(B40,cennik!A:G,2,FALSE)</f>
        <v>SEVROLL 20363-SV shock absorber Central 10/18mm double-sided 25kg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">
      <c r="A41" s="320" t="str">
        <f>texty!A232</f>
        <v>amortisseur/sof close pour porte centrale 40 kg</v>
      </c>
      <c r="B41" s="22">
        <v>283955</v>
      </c>
      <c r="C41" s="23" t="str">
        <f>+VLOOKUP(B41,cennik!A:G,2,FALSE)</f>
        <v>SEVROLL 20319-SV shock absorber Central 10/18mm double-sided 25-40kg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">
      <c r="A42" s="6" t="str">
        <f>texty!A97</f>
        <v>amortisseur soft close (paire) 25 KG</v>
      </c>
      <c r="B42" s="22">
        <v>227185</v>
      </c>
      <c r="C42" s="34" t="str">
        <f>+VLOOKUP(B42,cennik!A:G,2,FALSE)</f>
        <v>K-SEVROLL shock absorber Sevromatic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">
      <c r="A43" s="6" t="str">
        <f>texty!A98</f>
        <v>amortisseur soft close (paire) 50 KG</v>
      </c>
      <c r="B43" s="22">
        <v>227187</v>
      </c>
      <c r="C43" s="34" t="str">
        <f>+VLOOKUP(B43,cennik!A:G,2,FALSE)</f>
        <v>K-SEVROLL shock absorber Sevromatic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">
      <c r="A44" s="6" t="str">
        <f>texty!A196</f>
        <v xml:space="preserve">fil d'agrafe / pince à brosse pour brosse de fin de course </v>
      </c>
      <c r="B44" s="15">
        <v>223569</v>
      </c>
      <c r="C44" s="34" t="str">
        <f>+VLOOKUP(B44,cennik!A:G,2,FALSE)</f>
        <v>SEVROLL 20223 stop brush clip</v>
      </c>
      <c r="D44" s="27"/>
      <c r="E44" s="193">
        <f>+VLOOKUP(B44,cennik!A:G,3,FALSE)</f>
        <v>6.4019999999999994E-2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">
      <c r="A45" s="134" t="str">
        <f>texty!A114</f>
        <v>profilé de connection H18 - 3M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">
      <c r="A46" s="134" t="str">
        <f>texty!A115</f>
        <v>profilé de connection T - 3M avec rainure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">
      <c r="A47" s="134" t="str">
        <f>texty!A116</f>
        <v xml:space="preserve">profilé de connection T - 3M avec rebord 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">
      <c r="A48" s="134" t="str">
        <f>texty!A117</f>
        <v>profilé "U" pour panneau bois 18 mm(lisse)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">
      <c r="A49" s="134" t="str">
        <f>texty!A118</f>
        <v>profilé "U" pour panneau bois 18 mm(rebord)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">
      <c r="A50" s="134" t="str">
        <f>texty!A119</f>
        <v>profilé d'angles mini 11 x 17 mm - LG 1,7 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">
      <c r="A51" s="134" t="str">
        <f>texty!A120</f>
        <v>profilé d'angles mini 11 x 17 mm - LG 2,35 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">
      <c r="A52" s="134" t="str">
        <f>texty!A121</f>
        <v>profilé d'angles mini 11 x 17 mm - LG 3 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">
      <c r="A53" s="134" t="str">
        <f>texty!A122</f>
        <v>profilé d'angles K2 19 x 18 mm - LG 1,7 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">
      <c r="A54" s="134" t="str">
        <f>texty!A123</f>
        <v>profilé d'angles K2 19 x 18 mm - LG 2,35 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">
      <c r="A55" s="134" t="str">
        <f>texty!A124</f>
        <v>profilé d'angles K2 19 x 18 mm - LG 3,00 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">
      <c r="A56" s="134" t="str">
        <f>texty!A241</f>
        <v>cale de démarcation pour le remplissage des feuilles 16 mm</v>
      </c>
      <c r="B56" s="15">
        <v>308631</v>
      </c>
      <c r="C56" s="34" t="str">
        <f>+VLOOKUP(B56,cennik!A:G,2,FALSE)</f>
        <v>SEVROLL 20252 wedge for laminate thickness 2mm (100 pcs)</v>
      </c>
      <c r="D56" s="27"/>
      <c r="E56" s="193">
        <f>+VLOOKUP(B56,cennik!A:G,3,FALSE)</f>
        <v>7.8319999999999999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">
      <c r="A57" s="320" t="str">
        <f>texty!A240</f>
        <v>serrure de porte coulissante</v>
      </c>
      <c r="B57" s="22">
        <v>216363</v>
      </c>
      <c r="C57" s="34" t="str">
        <f>+VLOOKUP(B57,cennik!A:G,2,FALSE)</f>
        <v>SEVROLL 20356 sliding door lock 10/18mm</v>
      </c>
      <c r="D57" s="27"/>
      <c r="E57" s="193">
        <f>+VLOOKUP(B57,cennik!A:G,3,FALSE)</f>
        <v>15.686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">
      <c r="A58" s="6" t="str">
        <f>texty!A112</f>
        <v>brosse laterale anti-poussiere auto-adhesif</v>
      </c>
      <c r="B58" s="22">
        <v>308639</v>
      </c>
      <c r="C58" s="23" t="str">
        <f>+VLOOKUP(B58,cennik!A:G,2,FALSE)</f>
        <v>SEVROLL dust brush self-adhesive 6.7x13mm gray</v>
      </c>
      <c r="D58" s="27"/>
      <c r="E58" s="193">
        <f>+VLOOKUP(B58,cennik!A:G,3,FALSE)</f>
        <v>0.19009999999999999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">
      <c r="A60" s="209" t="str">
        <f>texty!A190</f>
        <v>Accessoires supplémentaires pour le système de portes coulissantes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">
      <c r="A61" s="209" t="str">
        <f>texty!A244</f>
        <v>Fichier technique de ce systeme</v>
      </c>
      <c r="C61" s="68"/>
      <c r="D61" s="44" t="str">
        <f>texty!A15</f>
        <v>total (HT)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">
      <c r="A62" s="70" t="str">
        <f>System10!A67</f>
        <v>votre note: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">
      <c r="K65" s="5">
        <v>65</v>
      </c>
      <c r="L65" s="4" t="str">
        <f>texty!A128</f>
        <v>argent</v>
      </c>
      <c r="M65" s="19" t="s">
        <v>968</v>
      </c>
    </row>
    <row r="66" spans="11:13" ht="12.75" hidden="1" customHeight="1" x14ac:dyDescent="0.2">
      <c r="L66" s="4" t="str">
        <f>texty!A130</f>
        <v xml:space="preserve">olive </v>
      </c>
      <c r="M66" s="19" t="s">
        <v>42</v>
      </c>
    </row>
    <row r="67" spans="11:13" ht="12.75" hidden="1" customHeight="1" x14ac:dyDescent="0.2">
      <c r="L67" s="4" t="str">
        <f>data!J15</f>
        <v xml:space="preserve">blanc brillant </v>
      </c>
    </row>
    <row r="68" spans="11:13" ht="12.75" hidden="1" customHeight="1" x14ac:dyDescent="0.2">
      <c r="L68" s="4" t="str">
        <f>data!J18</f>
        <v xml:space="preserve">blanc mat </v>
      </c>
    </row>
    <row r="69" spans="11:13" ht="12.75" hidden="1" customHeight="1" x14ac:dyDescent="0.2">
      <c r="L69" s="4" t="str">
        <f>data!J17</f>
        <v>noir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42578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5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Les dimensions maximales du vantail avec miroir sont de 2400 x 700 mm.</v>
      </c>
      <c r="C12" s="385"/>
      <c r="D12" s="7"/>
      <c r="E12" s="7"/>
      <c r="F12" s="7"/>
      <c r="H12" s="36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5"/>
    </row>
    <row r="14" spans="1:16" ht="29.2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remise partenaire:</v>
      </c>
      <c r="H22" s="5"/>
      <c r="L22" s="5"/>
    </row>
    <row r="23" spans="1:12" s="121" customFormat="1" ht="12.75" customHeight="1" x14ac:dyDescent="0.2">
      <c r="A23" s="123" t="str">
        <f>texty!A80</f>
        <v>Réf. article, prix: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">
      <c r="A24" s="75"/>
      <c r="B24" s="76" t="str">
        <f>texty!A276</f>
        <v>code</v>
      </c>
      <c r="C24" s="76"/>
      <c r="D24" s="76" t="str">
        <f>Faworyt!D25</f>
        <v>pc</v>
      </c>
      <c r="E24" s="76" t="str">
        <f>Faworyt!E25</f>
        <v>prix/pc</v>
      </c>
      <c r="F24" s="16" t="str">
        <f>Faworyt!F25</f>
        <v>prix total</v>
      </c>
      <c r="G24" s="16" t="str">
        <f>Faworyt!G25</f>
        <v>prix net</v>
      </c>
      <c r="H24" s="16"/>
      <c r="I24" s="16" t="str">
        <f>texty!A29</f>
        <v>Note:</v>
      </c>
      <c r="K24" s="16"/>
      <c r="L24" s="16"/>
    </row>
    <row r="25" spans="1:12" ht="12.75" customHeight="1" x14ac:dyDescent="0.2">
      <c r="A25" s="6" t="str">
        <f>+Faworyt!A26</f>
        <v>rail haut 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 xml:space="preserve">rail de guidage  au sol 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320" t="str">
        <f>texty!A83</f>
        <v>profilé cache vis  (masque):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15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5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brosse  fin de course</v>
      </c>
      <c r="B30" s="15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Accessoires en options:</v>
      </c>
      <c r="B33" s="319"/>
      <c r="C33" s="116"/>
      <c r="D33" s="370" t="str">
        <f>+Faworyt!D34</f>
        <v>définire la quantité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">
      <c r="A34" s="6" t="str">
        <f>texty!A88</f>
        <v>stoppeur /positionneur de porte pour rail haut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">
      <c r="A35" s="6" t="str">
        <f>texty!A111</f>
        <v>stoppeur /positionneur</v>
      </c>
      <c r="B35" s="15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amortisseur/soft close Mini 25 kg (paire)</v>
      </c>
      <c r="B36" s="15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amortisseur/soft close Mini 40 kg (paire)</v>
      </c>
      <c r="B37" s="15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texty!A230</f>
        <v>amortisseur/soft close Mini 60 kg (paire)</v>
      </c>
      <c r="B38" s="15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texty!A231</f>
        <v>amortisseur/sof close pour porte centrale 25 kg</v>
      </c>
      <c r="B39" s="15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amortisseur/sof close pour porte centrale 40 kg</v>
      </c>
      <c r="B40" s="15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amortisseur soft close (paire) 25 KG</v>
      </c>
      <c r="B41" s="15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amortisseur soft close (paire) 50 KG</v>
      </c>
      <c r="B42" s="15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 xml:space="preserve">fil d'agrafe / pince à brosse pour brosse de fin de course </v>
      </c>
      <c r="B43" s="15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profilé de connection H18 - 3M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texty!A115</f>
        <v>profilé de connection T - 3M avec rainure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texty!A116</f>
        <v xml:space="preserve">profilé de connection T - 3M avec rebord 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profilé "U" pour panneau bois 18 mm(lisse)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texty!A118</f>
        <v>profilé "U" pour panneau bois 18 mm(rebord)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profilé d'angles mini 11 x 17 mm - LG 1,7 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profilé d'angles mini 11 x 17 mm - LG 2,35 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profilé d'angles mini 11 x 17 mm - LG 3 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profilé d'angles K2 19 x 18 mm - LG 1,7 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profilé d'angles K2 19 x 18 mm - LG 2,35 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profilé d'angles K2 19 x 18 mm - LG 3,00 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cale de démarcation pour le remplissage des feuilles 16 mm</v>
      </c>
      <c r="B55" s="15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texty!A240</f>
        <v>serrure de porte coulissante</v>
      </c>
      <c r="B56" s="15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brosse laterale anti-poussiere auto-adhesif</v>
      </c>
      <c r="B57" s="15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Fichier technique de ce systeme</v>
      </c>
      <c r="B60" s="15"/>
      <c r="C60" s="23"/>
      <c r="D60" s="72" t="str">
        <f>+Faworyt!D61</f>
        <v>total (HT)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">
      <c r="A61" s="70" t="str">
        <f>System10!A67</f>
        <v>votre note: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IF(N63=1,texty!A215,IF(K63&gt;0,texty!A214,""))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argent</v>
      </c>
      <c r="M63" s="19" t="s">
        <v>968</v>
      </c>
      <c r="N63" s="4">
        <f>IF(ISERROR(K63),1,0)</f>
        <v>1</v>
      </c>
    </row>
    <row r="64" spans="1:14" ht="12.75" hidden="1" customHeight="1" x14ac:dyDescent="0.2">
      <c r="A64" s="59"/>
      <c r="L64" s="4" t="str">
        <f>texty!A130</f>
        <v xml:space="preserve">olive 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823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 2 742 mm /")</f>
        <v>hauteur / max. 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Les dimensions maximales du vantail avec miroir sont de 2400 x 700 mm.</v>
      </c>
      <c r="C12" s="80"/>
      <c r="D12" s="7"/>
      <c r="E12" s="7"/>
      <c r="F12" s="7"/>
      <c r="G12" s="5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5"/>
    </row>
    <row r="14" spans="1:16" ht="33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+Faworyt!$G$23</f>
        <v>remise partenaire:</v>
      </c>
      <c r="H22" s="5"/>
      <c r="L22" s="5"/>
    </row>
    <row r="23" spans="1:12" ht="12.75" customHeight="1" x14ac:dyDescent="0.2">
      <c r="A23" s="123" t="str">
        <f>texty!A80</f>
        <v>Réf. article, prix: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code</v>
      </c>
      <c r="C24" s="77" t="str">
        <f>+Faworyt!C25</f>
        <v>titre:</v>
      </c>
      <c r="D24" s="76" t="str">
        <f>+Faworyt!D25</f>
        <v>pc</v>
      </c>
      <c r="E24" s="76" t="str">
        <f>+Faworyt!E25</f>
        <v>prix/pc</v>
      </c>
      <c r="F24" s="76" t="str">
        <f>+Faworyt!F25</f>
        <v>prix total</v>
      </c>
      <c r="G24" s="78" t="str">
        <f>+Faworyt!G25</f>
        <v>prix net</v>
      </c>
      <c r="H24" s="79"/>
      <c r="I24" s="16" t="str">
        <f>texty!A29</f>
        <v>Note:</v>
      </c>
      <c r="K24" s="16"/>
      <c r="L24" s="16"/>
    </row>
    <row r="25" spans="1:12" ht="12.75" customHeight="1" x14ac:dyDescent="0.2">
      <c r="A25" s="6" t="str">
        <f>+Faworyt!A26</f>
        <v>rail haut 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 xml:space="preserve">rail de guidage  au sol 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profilé cache vis  (masque):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15">
        <v>228023</v>
      </c>
      <c r="C28" s="475" t="str">
        <f>+VLOOKUP(B28,cennik!$A:$G,2,FALSE)</f>
        <v>SEVROLL 10196 Focus upper carriage 18mm 2 pcs</v>
      </c>
      <c r="D28" s="15">
        <f>IF((D41+D42)&gt;D4,0,D4-(D41+D42))</f>
        <v>0</v>
      </c>
      <c r="E28" s="193">
        <f>+VLOOKUP(B28,cennik!$A:$G,3,FALSE)</f>
        <v>3.6960000000000002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5">
        <f>IF(F4=M61,362316,229440)</f>
        <v>229440</v>
      </c>
      <c r="C29" s="23" t="str">
        <f>+VLOOKUP(B29,cennik!$A:$G,2,FALSE)</f>
        <v>SEVROLL 10198 undercarriage WD 18C HI-TEC - 2 pcs</v>
      </c>
      <c r="D29" s="15">
        <f>+D4</f>
        <v>0</v>
      </c>
      <c r="E29" s="193">
        <f>+VLOOKUP(B29,cennik!$A:$G,3,FALSE)</f>
        <v>4.4219999999999997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brosse  fin de course</v>
      </c>
      <c r="B30" s="15">
        <v>229433</v>
      </c>
      <c r="C30" s="475" t="str">
        <f>+VLOOKUP(B30,cennik!$A:$G,2,FALSE)</f>
        <v>SEVROLL plug-in stop brush 4.8x4mm gray</v>
      </c>
      <c r="D30" s="15">
        <f>CEILING((B4*D4*2/1000),1)</f>
        <v>0</v>
      </c>
      <c r="E30" s="193">
        <f>+VLOOKUP(B30,cennik!$A:$G,3,FALSE)</f>
        <v>4.5400000000000003E-2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texty!$A$66</f>
        <v>Accessoires en options:</v>
      </c>
      <c r="B33" s="113"/>
      <c r="C33" s="115"/>
      <c r="D33" s="371" t="str">
        <f>+Faworyt!D34</f>
        <v>définire la quantité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">
      <c r="A34" s="6" t="str">
        <f>texty!$A$88</f>
        <v>stoppeur /positionneur de porte pour rail haut</v>
      </c>
      <c r="B34" s="66">
        <v>298035</v>
      </c>
      <c r="C34" s="475" t="str">
        <f>+VLOOKUP(B34,cennik!$A:$G,2,FALSE)</f>
        <v>SEVROLL 20326 Fix positioner for upper carriage transparent</v>
      </c>
      <c r="D34" s="27"/>
      <c r="E34" s="193">
        <f>+VLOOKUP(B34,cennik!$A:$G,3,FALSE)</f>
        <v>0.92400000000000004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">
      <c r="A35" s="6" t="str">
        <f>texty!$A$111</f>
        <v>stoppeur /positionneur</v>
      </c>
      <c r="B35" s="15">
        <f>IF(F4="Gemini",387424,89063)</f>
        <v>89063</v>
      </c>
      <c r="C35" s="475" t="str">
        <f>+VLOOKUP(B35,cennik!$A:$G,2,FALSE)</f>
        <v>SEVROLL 20080 HI-TEC undercarriage positioner</v>
      </c>
      <c r="D35" s="27"/>
      <c r="E35" s="193">
        <f>+VLOOKUP(B35,cennik!$A:$G,3,FALSE)</f>
        <v>0.28599999999999998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texty!$A$228</f>
        <v>amortisseur/soft close Mini 25 kg (paire)</v>
      </c>
      <c r="B36" s="15">
        <v>318662</v>
      </c>
      <c r="C36" s="23" t="str">
        <f>+VLOOKUP(B36,cennik!$A:$G,2,FALSE)</f>
        <v>SEVROLL 20368-SV shock absorber Mini SV25 (14-25kg)</v>
      </c>
      <c r="D36" s="278"/>
      <c r="E36" s="86">
        <f>+VLOOKUP(B36,cennik!$A:$G,3,FALSE)</f>
        <v>20.416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texty!$A$229</f>
        <v>amortisseur/soft close Mini 40 kg (paire)</v>
      </c>
      <c r="B37" s="15">
        <v>283956</v>
      </c>
      <c r="C37" s="23" t="str">
        <f>+VLOOKUP(B37,cennik!$A:$G,2,FALSE)</f>
        <v>SEVROLL 20258-SV shock absorber Mini SV40 (25 - 40kg)</v>
      </c>
      <c r="D37" s="278"/>
      <c r="E37" s="86">
        <f>+VLOOKUP(B37,cennik!$A:$G,3,FALSE)</f>
        <v>20.416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texty!$A$230</f>
        <v>amortisseur/soft close Mini 60 kg (paire)</v>
      </c>
      <c r="B38" s="15">
        <v>351743</v>
      </c>
      <c r="C38" s="23" t="str">
        <f>+VLOOKUP(B38,cennik!$A:$G,2,FALSE)</f>
        <v>SEVROLL 20339-SV shock absorber Mini SV60 (40 - 60kg)</v>
      </c>
      <c r="D38" s="278"/>
      <c r="E38" s="86">
        <f>+VLOOKUP(B38,cennik!$A:$G,3,FALSE)</f>
        <v>20.416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texty!$A$231</f>
        <v>amortisseur/sof close pour porte centrale 25 kg</v>
      </c>
      <c r="B39" s="15">
        <v>318663</v>
      </c>
      <c r="C39" s="23" t="str">
        <f>+VLOOKUP(B39,cennik!$A:$G,2,FALSE)</f>
        <v>SEVROLL 20363-SV shock absorber Central 10/18mm double-sided 25kg</v>
      </c>
      <c r="D39" s="278"/>
      <c r="E39" s="86">
        <f>+VLOOKUP(B39,cennik!$A:$G,3,FALSE)</f>
        <v>43.735999999999997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texty!$A$232</f>
        <v>amortisseur/sof close pour porte centrale 40 kg</v>
      </c>
      <c r="B40" s="15">
        <v>283955</v>
      </c>
      <c r="C40" s="23" t="str">
        <f>+VLOOKUP(B40,cennik!$A:$G,2,FALSE)</f>
        <v>SEVROLL 20319-SV shock absorber Central 10/18mm double-sided 25-40kg</v>
      </c>
      <c r="D40" s="278"/>
      <c r="E40" s="86">
        <f>+VLOOKUP(B40,cennik!$A:$G,3,FALSE)</f>
        <v>43.735999999999997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texty!$A$97</f>
        <v>amortisseur soft close (paire) 25 KG</v>
      </c>
      <c r="B41" s="15">
        <v>227185</v>
      </c>
      <c r="C41" s="475" t="str">
        <f>+VLOOKUP(B41,cennik!$A:$G,2,FALSE)</f>
        <v>K-SEVROLL shock absorber Sevromatic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texty!$A$98</f>
        <v>amortisseur soft close (paire) 50 KG</v>
      </c>
      <c r="B42" s="15">
        <v>227187</v>
      </c>
      <c r="C42" s="475" t="str">
        <f>+VLOOKUP(B42,cennik!$A:$G,2,FALSE)</f>
        <v>K-SEVROLL shock absorber Sevromatic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texty!$A$196</f>
        <v xml:space="preserve">fil d'agrafe / pince à brosse pour brosse de fin de course </v>
      </c>
      <c r="B43" s="15">
        <v>223569</v>
      </c>
      <c r="C43" s="475" t="str">
        <f>+VLOOKUP(B43,cennik!$A:$G,2,FALSE)</f>
        <v>SEVROLL 20223 stop brush clip</v>
      </c>
      <c r="D43" s="27"/>
      <c r="E43" s="193">
        <f>+VLOOKUP(B43,cennik!$A:$G,3,FALSE)</f>
        <v>6.4019999999999994E-2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134" t="str">
        <f>texty!$A$114</f>
        <v>profilé de connection H18 - 3M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texty!$A$115</f>
        <v>profilé de connection T - 3M avec rainure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texty!$A$116</f>
        <v xml:space="preserve">profilé de connection T - 3M avec rebord 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texty!$A$117</f>
        <v>profilé "U" pour panneau bois 18 mm(lisse)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texty!$A$118</f>
        <v>profilé "U" pour panneau bois 18 mm(rebord)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">
      <c r="A49" s="134" t="str">
        <f>texty!$A$119</f>
        <v>profilé d'angles mini 11 x 17 mm - LG 1,7 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">
      <c r="A50" s="134" t="str">
        <f>texty!$A$120</f>
        <v>profilé d'angles mini 11 x 17 mm - LG 2,35 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">
      <c r="A51" s="134" t="str">
        <f>texty!$A$121</f>
        <v>profilé d'angles mini 11 x 17 mm - LG 3 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">
      <c r="A52" s="134" t="str">
        <f>texty!$A$122</f>
        <v>profilé d'angles K2 19 x 18 mm - LG 1,7 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texty!$A$123</f>
        <v>profilé d'angles K2 19 x 18 mm - LG 2,35 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texty!$A$124</f>
        <v>profilé d'angles K2 19 x 18 mm - LG 3,00 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texty!$A$241</f>
        <v>cale de démarcation pour le remplissage des feuilles 16 mm</v>
      </c>
      <c r="B55" s="15">
        <v>308631</v>
      </c>
      <c r="C55" s="475" t="str">
        <f>+VLOOKUP(B55,cennik!$A:$G,2,FALSE)</f>
        <v>SEVROLL 20252 wedge for laminate thickness 2mm (100 pcs)</v>
      </c>
      <c r="D55" s="27"/>
      <c r="E55" s="193">
        <f>+VLOOKUP(B55,cennik!$A:$G,3,FALSE)</f>
        <v>7.8319999999999999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texty!$A$240</f>
        <v>serrure de porte coulissante</v>
      </c>
      <c r="B56" s="15">
        <v>216363</v>
      </c>
      <c r="C56" s="475" t="str">
        <f>+VLOOKUP(B56,cennik!$A:$G,2,FALSE)</f>
        <v>SEVROLL 20356 sliding door lock 10/18mm</v>
      </c>
      <c r="D56" s="27"/>
      <c r="E56" s="193">
        <f>+VLOOKUP(B56,cennik!$A:$G,3,FALSE)</f>
        <v>15.686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texty!$A$112</f>
        <v>brosse laterale anti-poussiere auto-adhesif</v>
      </c>
      <c r="B57" s="15">
        <v>308639</v>
      </c>
      <c r="C57" s="23" t="str">
        <f>+VLOOKUP(B57,cennik!$A:$G,2,FALSE)</f>
        <v>SEVROLL dust brush self-adhesive 6.7x13mm gray</v>
      </c>
      <c r="D57" s="27"/>
      <c r="E57" s="193">
        <f>+VLOOKUP(B57,cennik!$A:$G,3,FALSE)</f>
        <v>0.19009999999999999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">
      <c r="A59" s="209" t="str">
        <f>texty!$A$190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">
      <c r="A60" s="209" t="str">
        <f>texty!$A$244</f>
        <v>Fichier technique de ce systeme</v>
      </c>
      <c r="D60" s="73" t="str">
        <f>+Faworyt!D61</f>
        <v>total (HT)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">
      <c r="A61" s="70" t="str">
        <f>System10!$A$67</f>
        <v>votre note:</v>
      </c>
      <c r="B61" s="710"/>
      <c r="C61" s="711"/>
      <c r="D61" s="711"/>
      <c r="E61" s="711"/>
      <c r="F61" s="711"/>
      <c r="G61" s="712"/>
      <c r="H61" s="5"/>
      <c r="L61" s="4" t="str">
        <f>texty!$A$128</f>
        <v>argent</v>
      </c>
      <c r="M61" s="19" t="s">
        <v>968</v>
      </c>
    </row>
    <row r="62" spans="1:14" ht="12.75" customHeight="1" x14ac:dyDescent="0.2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 xml:space="preserve">olive </v>
      </c>
      <c r="M62" s="19" t="s">
        <v>42</v>
      </c>
    </row>
    <row r="63" spans="1:14" ht="12.75" customHeight="1" x14ac:dyDescent="0.2">
      <c r="A63" s="695" t="str">
        <f>IF(N63=1,texty!$A$215,IF(K63&gt;0,texty!$A$214,""))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">
      <c r="A2" s="405" t="s">
        <v>585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 2 742 mm /")</f>
        <v>hauteur / max. 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27" customHeight="1" x14ac:dyDescent="0.2">
      <c r="A4" s="9" t="str">
        <f>texty!A70</f>
        <v>DIMENSION INTERIEUR DU PLACARD:</v>
      </c>
      <c r="B4" s="52"/>
      <c r="C4" s="52"/>
      <c r="D4" s="20"/>
      <c r="E4" s="194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Les dimensions maximales du vantail avec miroir sont de 2400 x 700 mm.</v>
      </c>
      <c r="C12" s="387"/>
      <c r="D12" s="7"/>
      <c r="E12" s="7"/>
      <c r="G12" s="5"/>
      <c r="L12" s="5"/>
    </row>
    <row r="13" spans="1:16" ht="19.899999999999999" customHeight="1" x14ac:dyDescent="0.2">
      <c r="A13" s="685" t="str">
        <f>IF(SUM(D39:D40)&gt;0,texty!A246,"")</f>
        <v/>
      </c>
      <c r="B13" s="685"/>
      <c r="C13" s="714" t="str">
        <f>texty!A78</f>
        <v>soustraction supplémentaire de la hauteur des remplissages de porte calculés en cas d'utilisation de profilé de séparation/connection.</v>
      </c>
      <c r="D13" s="7"/>
      <c r="E13" s="7"/>
      <c r="F13" s="7"/>
      <c r="G13" s="5"/>
      <c r="H13" s="5"/>
      <c r="L13" s="31"/>
    </row>
    <row r="14" spans="1:16" ht="37.5" customHeight="1" x14ac:dyDescent="0.2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remise partenaire:</v>
      </c>
      <c r="H22" s="5"/>
      <c r="L22" s="5"/>
    </row>
    <row r="23" spans="1:12" ht="12.75" customHeight="1" x14ac:dyDescent="0.2">
      <c r="A23" s="123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J24" s="16"/>
      <c r="L24" s="16"/>
    </row>
    <row r="25" spans="1:12" ht="12.75" customHeight="1" x14ac:dyDescent="0.2">
      <c r="A25" s="6" t="str">
        <f>+Faworyt!A26</f>
        <v>rail haut 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 xml:space="preserve">rail de guidage  au sol 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profilé cache vis  (masque):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14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4">
        <f>IF(F4=M64,362316,229440)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brosse  fin de course</v>
      </c>
      <c r="B30" s="14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+System10!A41</f>
        <v>Accessoires en options:</v>
      </c>
      <c r="B33" s="14"/>
      <c r="C33" s="23"/>
      <c r="D33" s="371" t="str">
        <f>+Faworyt!D34</f>
        <v>définire la quantité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">
      <c r="A34" s="6" t="str">
        <f>texty!A88</f>
        <v>stoppeur /positionneur de porte pour rail haut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>stoppeur /positionneur</v>
      </c>
      <c r="B35" s="14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amortisseur/soft close Mini 25 kg (paire)</v>
      </c>
      <c r="B36" s="14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amortisseur/soft close Mini 40 kg (paire)</v>
      </c>
      <c r="B37" s="22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amortisseur/soft close Mini 60 kg (paire)</v>
      </c>
      <c r="B38" s="22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amortisseur/sof close pour porte centrale 25 kg</v>
      </c>
      <c r="B39" s="22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amortisseur/sof close pour porte centrale 40 kg</v>
      </c>
      <c r="B40" s="22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amortisseur soft close (paire) 25 KG</v>
      </c>
      <c r="B41" s="22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amortisseur soft close (paire) 50 KG</v>
      </c>
      <c r="B42" s="22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 xml:space="preserve">fil d'agrafe / pince à brosse pour brosse de fin de course </v>
      </c>
      <c r="B43" s="14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profilé de connection H18 - 3M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profilé de connection T - 3M avec rainure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 xml:space="preserve">profilé de connection T - 3M avec rebord 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profilé "U" pour panneau bois 18 mm(lisse)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profilé "U" pour panneau bois 18 mm(rebord)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">
      <c r="A49" s="134" t="str">
        <f>texty!A119</f>
        <v>profilé d'angles mini 11 x 17 mm - LG 1,7 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">
      <c r="A50" s="134" t="str">
        <f>texty!A120</f>
        <v>profilé d'angles mini 11 x 17 mm - LG 2,35 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">
      <c r="A51" s="134" t="str">
        <f>texty!A121</f>
        <v>profilé d'angles mini 11 x 17 mm - LG 3 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">
      <c r="A52" s="134" t="str">
        <f>texty!A122</f>
        <v>profilé d'angles K2 19 x 18 mm - LG 1,7 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">
      <c r="A53" s="134" t="str">
        <f>texty!A123</f>
        <v>profilé d'angles K2 19 x 18 mm - LG 2,35 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">
      <c r="A54" s="134" t="str">
        <f>texty!A124</f>
        <v>profilé d'angles K2 19 x 18 mm - LG 3,00 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">
      <c r="A55" s="134" t="str">
        <f>texty!A241</f>
        <v>cale de démarcation pour le remplissage des feuilles 16 mm</v>
      </c>
      <c r="B55" s="14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">
      <c r="A56" s="320" t="str">
        <f>texty!A240</f>
        <v>serrure de porte coulissante</v>
      </c>
      <c r="B56" s="22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">
      <c r="A57" s="6" t="str">
        <f>texty!A112</f>
        <v>brosse laterale anti-poussiere auto-adhesif</v>
      </c>
      <c r="B57" s="22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">
      <c r="A61" s="209" t="str">
        <f>texty!A190</f>
        <v>Accessoires supplémentaires pour le système de portes coulissantes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">
      <c r="A62" s="209" t="str">
        <f>texty!A244</f>
        <v>Fichier technique de ce systeme</v>
      </c>
      <c r="B62" s="15"/>
      <c r="C62" s="23"/>
      <c r="D62" s="72" t="str">
        <f>+Faworyt!D61</f>
        <v>total (HT)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">
      <c r="A63" s="70" t="str">
        <f>System10!A67</f>
        <v>votre note: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argent</v>
      </c>
      <c r="M64" s="19" t="s">
        <v>968</v>
      </c>
    </row>
    <row r="65" spans="1:14" ht="12.75" customHeight="1" x14ac:dyDescent="0.2">
      <c r="A65" s="695" t="str">
        <f>IF(N65=1,texty!A215,IF(J65&gt;0,texty!A214,""))</f>
        <v>certains articles ne sont pas produits dans les longeurs souhaités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 xml:space="preserve">olive </v>
      </c>
      <c r="M65" s="19" t="s">
        <v>42</v>
      </c>
      <c r="N65" s="4">
        <f>IF(ISERROR(J65),1,0)</f>
        <v>1</v>
      </c>
    </row>
    <row r="66" spans="1:14" ht="12.75" hidden="1" customHeight="1" x14ac:dyDescent="0.2">
      <c r="L66" s="4" t="str">
        <f>data!J7</f>
        <v>olive brossé</v>
      </c>
    </row>
    <row r="67" spans="1:14" ht="12.75" hidden="1" customHeight="1" x14ac:dyDescent="0.2">
      <c r="L67" s="4" t="str">
        <f>data!J8</f>
        <v>olive brossé foncé</v>
      </c>
    </row>
    <row r="68" spans="1:14" ht="12.75" hidden="1" customHeight="1" x14ac:dyDescent="0.2">
      <c r="L68" s="4" t="str">
        <f>data!J9</f>
        <v>noir brossé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85546875" style="4" customWidth="1"/>
    <col min="2" max="2" width="15.7109375" style="4" customWidth="1"/>
    <col min="3" max="3" width="61" style="4" customWidth="1"/>
    <col min="4" max="4" width="19.85546875" style="4" customWidth="1"/>
    <col min="5" max="5" width="14.7109375" style="4" customWidth="1"/>
    <col min="6" max="6" width="16" style="4" customWidth="1"/>
    <col min="7" max="7" width="14.7109375" style="4" customWidth="1"/>
    <col min="8" max="8" width="4.7109375" style="5" customWidth="1"/>
    <col min="9" max="9" width="24.7109375" style="5" customWidth="1"/>
    <col min="10" max="10" width="19.140625" style="5" hidden="1" customWidth="1"/>
    <col min="11" max="11" width="26.42578125" style="4" hidden="1" customWidth="1"/>
    <col min="12" max="12" width="11.7109375" style="4" hidden="1" customWidth="1"/>
    <col min="13" max="13" width="26.42578125" style="4" hidden="1" customWidth="1"/>
    <col min="14" max="14" width="7.28515625" style="4" hidden="1" customWidth="1"/>
    <col min="15" max="15" width="9.140625" style="4" hidden="1" customWidth="1"/>
    <col min="16" max="16" width="7" style="4" hidden="1" customWidth="1"/>
    <col min="17" max="17" width="10.42578125" style="4" hidden="1" customWidth="1"/>
    <col min="18" max="18" width="12" style="4" hidden="1" customWidth="1"/>
    <col min="19" max="19" width="11.42578125" style="4" hidden="1" customWidth="1"/>
    <col min="20" max="20" width="5.140625" style="4" hidden="1" customWidth="1"/>
    <col min="21" max="22" width="5.7109375" style="4" hidden="1" customWidth="1"/>
    <col min="23" max="24" width="4.42578125" style="4" hidden="1" customWidth="1"/>
    <col min="25" max="25" width="11.42578125" style="4" hidden="1" customWidth="1"/>
    <col min="26" max="30" width="9.140625" style="4" hidden="1" customWidth="1"/>
    <col min="31" max="31" width="11.42578125" style="4" hidden="1" customWidth="1"/>
    <col min="32" max="32" width="12.28515625" style="4" hidden="1" customWidth="1"/>
    <col min="33" max="33" width="11" style="4" hidden="1" customWidth="1"/>
    <col min="34" max="16384" width="9.140625" style="4" hidden="1"/>
  </cols>
  <sheetData>
    <row r="1" spans="1:34" ht="13.5" customHeight="1" thickBot="1" x14ac:dyDescent="0.25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">
      <c r="A2" s="405" t="s">
        <v>833</v>
      </c>
      <c r="B2" s="317" t="str">
        <f>profil!T7</f>
        <v>Client:, , TVA: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25">
      <c r="A3" s="582" t="str">
        <f>CONCATENATE(texty!A243," ",7,".",39)</f>
        <v>Catalogue général quincaillerie 2024 page : 7.39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">
      <c r="A4" s="321" t="str">
        <f>texty!A70</f>
        <v>DIMENSION INTERIEUR DU PLACARD: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">
      <c r="A5" s="321"/>
      <c r="B5" s="683" t="str">
        <f>texty!A45</f>
        <v>il est nécessaire de remplir les 5 cellules!!!dimension en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">
      <c r="A6" s="321"/>
      <c r="B6" s="593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">
      <c r="A7" s="322" t="str">
        <f>texty!A71</f>
        <v>battant de porte</v>
      </c>
      <c r="B7" s="53" t="str">
        <f>IF(B4&gt;0,B4-40,"")</f>
        <v/>
      </c>
      <c r="C7" s="462" t="str">
        <f>IFERROR((((C4-3+(25*(D4-1)))/D4+IF(AND(D4=4,D6=2),L1,0))),texty!A235)</f>
        <v>Largeur de porte maximum 1100 mm</v>
      </c>
      <c r="D7" s="15"/>
      <c r="E7" s="15"/>
      <c r="F7" s="19"/>
      <c r="G7" s="330" t="str">
        <f>texty!A42</f>
        <v>Pour porte avec remplisage verre ou miroir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">
      <c r="A8" s="322" t="str">
        <f>texty!A73</f>
        <v>dimension de miroir/verre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il est nécessaire d´employer un vitrage sécurit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">
      <c r="A9" s="322" t="str">
        <f>texty!A74</f>
        <v>longeur du rail haut et rail de guidage au sol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ou de sécuriser le vitrage avec un film de protection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">
      <c r="A10" s="322" t="str">
        <f>texty!A75</f>
        <v xml:space="preserve">rail haut/ rail de guidage  au sol 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">
      <c r="A11" s="322" t="str">
        <f>texty!A76</f>
        <v>profil prises de main</v>
      </c>
      <c r="B11" s="380" t="str">
        <f>+B7</f>
        <v/>
      </c>
      <c r="C11" s="381"/>
      <c r="D11" s="15"/>
      <c r="E11" s="15"/>
      <c r="F11" s="19"/>
      <c r="G11" s="21" t="str">
        <f>texty!A43</f>
        <v>Poids maximal de la porte 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25">
      <c r="A13" s="685" t="str">
        <f>IF(SUM(D51:D52)&gt;0,texty!A245,"")</f>
        <v/>
      </c>
      <c r="B13" s="685"/>
      <c r="C13" s="584" t="str">
        <f>IFERROR((IF(C7&gt;1100,texty!A235,""))," ")</f>
        <v>Largeur de porte maximum 1100 mm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25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">
      <c r="A23" s="399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320"/>
      <c r="B26" s="15"/>
      <c r="C26" s="19"/>
      <c r="D26" s="15"/>
      <c r="E26" s="15"/>
      <c r="F26" s="15"/>
      <c r="G26" s="333" t="str">
        <f>texty!A21</f>
        <v>remise partenaire: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325" t="str">
        <f>texty!A80</f>
        <v>Réf. article, prix: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25">
      <c r="A28" s="320"/>
      <c r="B28" s="17" t="str">
        <f>texty!A276</f>
        <v>code</v>
      </c>
      <c r="C28" s="18" t="str">
        <f>texty!A16</f>
        <v>titre:</v>
      </c>
      <c r="D28" s="17" t="str">
        <f>texty!A17</f>
        <v>pc</v>
      </c>
      <c r="E28" s="17" t="str">
        <f>texty!A18</f>
        <v>prix/pc</v>
      </c>
      <c r="F28" s="17" t="str">
        <f>texty!A19</f>
        <v>prix total</v>
      </c>
      <c r="G28" s="18" t="str">
        <f>texty!A20</f>
        <v>prix net</v>
      </c>
      <c r="H28" s="22"/>
      <c r="I28" s="18" t="str">
        <f>texty!A29</f>
        <v>Note: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25">
      <c r="A29" s="320" t="str">
        <f>texty!A81</f>
        <v>rail de guidage haut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25">
      <c r="A30" s="320" t="str">
        <f>texty!A82</f>
        <v xml:space="preserve">rail de guidage  au sol 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320" t="str">
        <f>texty!A83</f>
        <v>profilé cache vis  (masque):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320" t="str">
        <f>texty!A84</f>
        <v>roulettes hautes (sets)</v>
      </c>
      <c r="B32" s="14">
        <v>228009</v>
      </c>
      <c r="C32" s="23" t="str">
        <f>+VLOOKUP(B32,cennik!A:G,2,FALSE)</f>
        <v>SEVROLL 10204 top carriage Gemini symmetrical 10/18mm - 2 pcs</v>
      </c>
      <c r="D32" s="15">
        <f>IF((D53+D54)&gt;D4,0,D4-(D53+D54))</f>
        <v>0</v>
      </c>
      <c r="E32" s="86">
        <f>+VLOOKUP(B32,cennik!A:G,3,FALSE)</f>
        <v>4.8620000000000001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320" t="str">
        <f>texty!A85</f>
        <v>roulettes basses (set)</v>
      </c>
      <c r="B33" s="14">
        <f>IF(F4=L60,328321,229441)</f>
        <v>229441</v>
      </c>
      <c r="C33" s="23" t="str">
        <f>+VLOOKUP(B33,cennik!A:G,2,FALSE)</f>
        <v>SEVROLL 10200 undercarriage WD 10C HI-TEC - 2 pcs</v>
      </c>
      <c r="D33" s="15">
        <f>+D4</f>
        <v>0</v>
      </c>
      <c r="E33" s="86">
        <f>+VLOOKUP(B33,cennik!A:G,3,FALSE)</f>
        <v>6.2480000000000002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320" t="str">
        <f>texty!A89</f>
        <v>brosse  fin de course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">
      <c r="A35" s="320" t="str">
        <f>texty!A91</f>
        <v>profil prises de main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">
      <c r="A36" s="320" t="str">
        <f>texty!A92</f>
        <v>vis de fixation</v>
      </c>
      <c r="B36" s="14">
        <v>89244</v>
      </c>
      <c r="C36" s="23" t="str">
        <f>+VLOOKUP(B36,cennik!A:G,2,FALSE)</f>
        <v>SEVROLL 20001 screwdriver 6.3x32 SEVROLL and Simple</v>
      </c>
      <c r="D36" s="15">
        <f>+D4*4</f>
        <v>0</v>
      </c>
      <c r="E36" s="86">
        <f>+VLOOKUP(B36,cennik!A:G,3,FALSE)</f>
        <v>0.13200000000000001</v>
      </c>
      <c r="F36" s="86">
        <f t="shared" si="0"/>
        <v>0</v>
      </c>
      <c r="G36" s="461">
        <f>+F36*(100-G27)/100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">
      <c r="A37" s="320" t="str">
        <f>texty!A93</f>
        <v>profil de guidage haut (plafond)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">
      <c r="A38" s="320" t="str">
        <f>texty!A95</f>
        <v xml:space="preserve">profil horizontal inférieur pour encadrement 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">
      <c r="A39" s="320" t="str">
        <f>texty!A234</f>
        <v>cache de recouvrement de percage (4 piéces)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">
      <c r="I40" s="363" t="str">
        <f>IFERROR(IF((VLOOKUP(B40,cennik!A:L,12,0))="O",texty!A250,""),"")</f>
        <v/>
      </c>
    </row>
    <row r="41" spans="1:21" ht="12.75" customHeight="1" x14ac:dyDescent="0.2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">
      <c r="A42" s="325" t="str">
        <f>texty!A66</f>
        <v>Accessoires en options:</v>
      </c>
      <c r="B42" s="13"/>
      <c r="D42" s="24" t="str">
        <f>texty!A33</f>
        <v>définire la quantité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">
      <c r="A43" s="326" t="str">
        <f>texty!A88</f>
        <v>stoppeur /positionneur de porte pour rail haut</v>
      </c>
      <c r="B43" s="13">
        <v>298035</v>
      </c>
      <c r="C43" s="23" t="str">
        <f>+VLOOKUP(B43,cennik!A:G,2,FALSE)</f>
        <v>SEVROLL 20326 Fix positioner for upper carriage transparent</v>
      </c>
      <c r="D43" s="27"/>
      <c r="E43" s="265">
        <f>+VLOOKUP(B43,cennik!A:G,3,FALSE)</f>
        <v>0.92400000000000004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">
      <c r="A44" s="326" t="str">
        <f>texty!A86</f>
        <v>stoppeur /positionneur de porte pour rail bas</v>
      </c>
      <c r="B44" s="14">
        <f>IF(F4="Gemini",387424,89063)</f>
        <v>89063</v>
      </c>
      <c r="C44" s="23" t="str">
        <f>+VLOOKUP(B44,cennik!A:G,2,FALSE)</f>
        <v>SEVROLL 20080 HI-TEC undercarriage positioner</v>
      </c>
      <c r="D44" s="27"/>
      <c r="E44" s="265">
        <f>+VLOOKUP(B44,cennik!A:G,3,FALSE)</f>
        <v>0.28599999999999998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2.75" x14ac:dyDescent="0.2">
      <c r="A45" s="326" t="str">
        <f>texty!A236</f>
        <v>poignée auto adhésive , blanc brillant</v>
      </c>
      <c r="B45" s="15">
        <v>288125</v>
      </c>
      <c r="C45" s="23" t="str">
        <f>+VLOOKUP(B45,cennik!A:G,2,FALSE)</f>
        <v>SEVROLL 20329 Pax adhesive handle white gloss</v>
      </c>
      <c r="D45" s="27"/>
      <c r="E45" s="265">
        <f>+VLOOKUP(B45,cennik!A:G,3,FALSE)</f>
        <v>8.4700000000000006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">
      <c r="A46" s="326" t="str">
        <f>texty!A237</f>
        <v>poignée auto adhésive , argent</v>
      </c>
      <c r="B46" s="22">
        <v>288126</v>
      </c>
      <c r="C46" s="23" t="str">
        <f>+VLOOKUP(B46,cennik!A:G,2,FALSE)</f>
        <v>SEVROLL 20328 Pax adhesive handle silver</v>
      </c>
      <c r="D46" s="27"/>
      <c r="E46" s="86">
        <f>+VLOOKUP(B46,cennik!A:G,3,FALSE)</f>
        <v>6.5119999999999996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">
      <c r="A47" s="320" t="str">
        <f>texty!A233</f>
        <v>profil redressage de porte cintrée (3m)</v>
      </c>
      <c r="B47" s="22">
        <v>283904</v>
      </c>
      <c r="C47" s="23" t="str">
        <f>+VLOOKUP(B47,cennik!A:G,2,FALSE)</f>
        <v>SEVROLL 04318 Pax reinforcement 3m silver</v>
      </c>
      <c r="D47" s="27"/>
      <c r="E47" s="86">
        <f>+VLOOKUP(B47,cennik!A:G,3,FALSE)</f>
        <v>27.148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">
      <c r="A48" s="320" t="str">
        <f>texty!A228</f>
        <v>amortisseur/soft close Mini 25 kg (paire)</v>
      </c>
      <c r="B48" s="14">
        <v>318662</v>
      </c>
      <c r="C48" s="23" t="str">
        <f>+VLOOKUP(B48,cennik!A:G,2,FALSE)</f>
        <v>SEVROLL 20368-SV shock absorber Mini SV25 (14-25kg)</v>
      </c>
      <c r="D48" s="27"/>
      <c r="E48" s="86">
        <f>+VLOOKUP(B48,cennik!A:G,3,FALSE)</f>
        <v>20.416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">
      <c r="A49" s="320" t="str">
        <f>texty!A229</f>
        <v>amortisseur/soft close Mini 40 kg (paire)</v>
      </c>
      <c r="B49" s="22">
        <v>283956</v>
      </c>
      <c r="C49" s="23" t="str">
        <f>+VLOOKUP(B49,cennik!A:G,2,FALSE)</f>
        <v>SEVROLL 20258-SV shock absorber Mini SV40 (25 - 40kg)</v>
      </c>
      <c r="D49" s="27"/>
      <c r="E49" s="86">
        <f>+VLOOKUP(B49,cennik!A:G,3,FALSE)</f>
        <v>20.416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">
      <c r="A50" s="320" t="str">
        <f>texty!A230</f>
        <v>amortisseur/soft close Mini 60 kg (paire)</v>
      </c>
      <c r="B50" s="22">
        <v>351743</v>
      </c>
      <c r="C50" s="23" t="str">
        <f>+VLOOKUP(B50,cennik!A:G,2,FALSE)</f>
        <v>SEVROLL 20339-SV shock absorber Mini SV60 (40 - 60kg)</v>
      </c>
      <c r="D50" s="27"/>
      <c r="E50" s="86">
        <f>+VLOOKUP(B50,cennik!A:G,3,FALSE)</f>
        <v>20.416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">
      <c r="A51" s="320" t="str">
        <f>texty!A231</f>
        <v>amortisseur/sof close pour porte centrale 25 kg</v>
      </c>
      <c r="B51" s="22">
        <v>318663</v>
      </c>
      <c r="C51" s="23" t="str">
        <f>+VLOOKUP(B51,cennik!A:G,2,FALSE)</f>
        <v>SEVROLL 20363-SV shock absorber Central 10/18mm double-sided 25kg</v>
      </c>
      <c r="D51" s="27"/>
      <c r="E51" s="86">
        <f>+VLOOKUP(B51,cennik!A:G,3,FALSE)</f>
        <v>43.735999999999997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">
      <c r="A52" s="320" t="str">
        <f>texty!A232</f>
        <v>amortisseur/sof close pour porte centrale 40 kg</v>
      </c>
      <c r="B52" s="22">
        <v>283955</v>
      </c>
      <c r="C52" s="23" t="str">
        <f>+VLOOKUP(B52,cennik!A:G,2,FALSE)</f>
        <v>SEVROLL 20319-SV shock absorber Central 10/18mm double-sided 25-40kg</v>
      </c>
      <c r="D52" s="27"/>
      <c r="E52" s="86">
        <f>+VLOOKUP(B52,cennik!A:G,3,FALSE)</f>
        <v>43.735999999999997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">
      <c r="A53" s="320" t="str">
        <f>texty!A97</f>
        <v>amortisseur soft close (paire) 25 KG</v>
      </c>
      <c r="B53" s="22">
        <v>227185</v>
      </c>
      <c r="C53" s="23" t="str">
        <f>+VLOOKUP(B53,cennik!A:G,2,FALSE)</f>
        <v>K-SEVROLL shock absorber Sevromatic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">
      <c r="A54" s="320" t="str">
        <f>texty!A98</f>
        <v>amortisseur soft close (paire) 50 KG</v>
      </c>
      <c r="B54" s="22">
        <v>227187</v>
      </c>
      <c r="C54" s="23" t="str">
        <f>+VLOOKUP(B54,cennik!A:G,2,FALSE)</f>
        <v>K-SEVROLL shock absorber Sevromatic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">
      <c r="A55" s="320" t="str">
        <f>texty!A90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28"/>
      <c r="E55" s="86">
        <f>+VLOOKUP(B55,cennik!A:G,3,FALSE)</f>
        <v>0.1158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">
      <c r="A56" s="320" t="str">
        <f>texty!A92</f>
        <v>vis de fixation</v>
      </c>
      <c r="B56" s="14">
        <v>89244</v>
      </c>
      <c r="C56" s="23" t="str">
        <f>+VLOOKUP(B56,cennik!A:G,2,FALSE)</f>
        <v>SEVROLL 20001 screwdriver 6.3x32 SEVROLL and Simple</v>
      </c>
      <c r="D56" s="354"/>
      <c r="E56" s="86">
        <f>+VLOOKUP(B56,cennik!A:G,3,FALSE)</f>
        <v>0.13200000000000001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">
      <c r="A59" s="328" t="str">
        <f>texty!A190</f>
        <v>Accessoires supplémentaires pour le système de portes coulissantes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">
      <c r="A60" s="328" t="str">
        <f>texty!A244</f>
        <v>Fichier technique de ce systeme</v>
      </c>
      <c r="B60" s="196">
        <v>128842</v>
      </c>
      <c r="C60" s="153" t="str">
        <f>VLOOKUP(B60,cennik!A:C,2,0)</f>
        <v>SEVROLL 20144 step drill 6.5/9.5mm</v>
      </c>
      <c r="D60" s="41"/>
      <c r="E60" s="86">
        <f>+VLOOKUP(B60,cennik!A:G,3,FALSE)</f>
        <v>19.315999999999999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>argent</v>
      </c>
      <c r="L60" s="4" t="s">
        <v>968</v>
      </c>
    </row>
    <row r="61" spans="1:12" ht="12.75" customHeight="1" x14ac:dyDescent="0.2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 xml:space="preserve">blanc brillant </v>
      </c>
      <c r="L61" s="4" t="s">
        <v>42</v>
      </c>
    </row>
    <row r="62" spans="1:12" ht="12.75" customHeight="1" x14ac:dyDescent="0.2">
      <c r="A62" s="19"/>
      <c r="B62" s="15"/>
      <c r="C62" s="15"/>
      <c r="D62" s="71" t="str">
        <f>texty!A15</f>
        <v>total (HT)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noir mat</v>
      </c>
    </row>
    <row r="63" spans="1:12" ht="12.75" customHeight="1" x14ac:dyDescent="0.2">
      <c r="A63" s="337" t="str">
        <f>texty!A14</f>
        <v>votre note: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">
      <c r="A65" s="682" t="str">
        <f>IF(M65=1,texty!A215,IF(J65&gt;0,texty!A214,""))</f>
        <v>certains articles ne sont pas produits dans les longeurs souhaités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35.7109375" style="4" customWidth="1"/>
    <col min="2" max="2" width="15.7109375" style="4" customWidth="1"/>
    <col min="3" max="3" width="53.85546875" style="4" customWidth="1"/>
    <col min="4" max="4" width="14.28515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15" ht="13.5" customHeight="1" thickBot="1" x14ac:dyDescent="0.25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">
      <c r="A2" s="405" t="s">
        <v>851</v>
      </c>
      <c r="B2" s="50" t="str">
        <f>profil!T7</f>
        <v>Client:, , TVA: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K3" s="5"/>
    </row>
    <row r="4" spans="1:15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7"/>
    </row>
    <row r="5" spans="1:15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">
      <c r="A9" s="9" t="str">
        <f>texty!A51</f>
        <v>longeur du profil prise de main (+ 2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">
      <c r="A10" s="154" t="str">
        <f>texty!A64</f>
        <v>Cette version ne peux pas etre combiné avec du vitrage/miroir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">
      <c r="B11" s="597"/>
      <c r="C11" s="600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">
      <c r="A20" s="398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">
      <c r="A22" s="6"/>
      <c r="B22" s="7"/>
      <c r="C22" s="7"/>
      <c r="D22" s="11"/>
      <c r="E22" s="7"/>
      <c r="F22" s="5"/>
      <c r="G22" s="126" t="str">
        <f>+Faworyt!G23</f>
        <v>remise partenaire:</v>
      </c>
      <c r="H22" s="5"/>
      <c r="K22" s="5"/>
    </row>
    <row r="23" spans="1:11" ht="12.75" customHeight="1" x14ac:dyDescent="0.2">
      <c r="A23" s="123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K24" s="16"/>
    </row>
    <row r="25" spans="1:11" ht="12.75" customHeight="1" x14ac:dyDescent="0.2">
      <c r="A25" s="6" t="str">
        <f>+Faworyt!A26</f>
        <v>rail haut 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">
      <c r="A26" s="6" t="str">
        <f>+Faworyt!A27</f>
        <v xml:space="preserve">rail de guidage  au sol 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">
      <c r="A27" s="67" t="str">
        <f>+Faworyt!A28</f>
        <v>profilé cache vis  (masque):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">
      <c r="A28" s="6" t="str">
        <f>+Faworyt!A29</f>
        <v>roulette haute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">
      <c r="A29" s="6" t="str">
        <f>+Faworyt!A30</f>
        <v>roulette basse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">
      <c r="A30" s="6" t="str">
        <f>texty!A89</f>
        <v>brosse  fin de course</v>
      </c>
      <c r="B30" s="170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">
      <c r="A31" s="6" t="str">
        <f>+Faworyt!A32</f>
        <v>profil prises de main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">
      <c r="A33" s="123" t="str">
        <f>+Faworyt!A34</f>
        <v>Accessoires en options:</v>
      </c>
      <c r="B33" s="170"/>
      <c r="C33" s="23"/>
      <c r="D33" s="371" t="str">
        <f>+Faworyt!D34</f>
        <v>définire la quantité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">
      <c r="A34" s="6" t="str">
        <f>texty!A88</f>
        <v>stoppeur /positionneur de porte pour rail haut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">
      <c r="A35" s="6" t="str">
        <f>texty!A111</f>
        <v>stoppeur /positionneur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">
      <c r="A36" s="320" t="str">
        <f>texty!A228</f>
        <v>amortisseur/soft close Mini 25 kg (paire)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">
      <c r="A43" s="6" t="str">
        <f>texty!A196</f>
        <v xml:space="preserve">fil d'agrafe / pince à brosse pour brosse de fin de course 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">
      <c r="A44" s="134" t="str">
        <f>texty!A114</f>
        <v>profilé de connection H18 - 3M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">
      <c r="A45" s="134" t="str">
        <f>texty!A115</f>
        <v>profilé de connection T - 3M avec rainure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texty!A116</f>
        <v xml:space="preserve">profilé de connection T - 3M avec rebord 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texty!A117</f>
        <v>profilé "U" pour panneau bois 18 mm(lisse)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texty!A118</f>
        <v>profilé "U" pour panneau bois 18 mm(rebord)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">
      <c r="A49" s="134" t="str">
        <f>texty!A119</f>
        <v>profilé d'angles mini 11 x 17 mm - LG 1,7 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">
      <c r="A50" s="134" t="str">
        <f>texty!A120</f>
        <v>profilé d'angles mini 11 x 17 mm - LG 2,35 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">
      <c r="A51" s="134" t="str">
        <f>texty!A121</f>
        <v>profilé d'angles mini 11 x 17 mm - LG 3 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">
      <c r="A52" s="134" t="str">
        <f>texty!A122</f>
        <v>profilé d'angles K2 19 x 18 mm - LG 1,7 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">
      <c r="A53" s="134" t="str">
        <f>texty!A123</f>
        <v>profilé d'angles K2 19 x 18 mm - LG 2,35 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">
      <c r="A54" s="134" t="str">
        <f>texty!A124</f>
        <v>profilé d'angles K2 19 x 18 mm - LG 3,00 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">
      <c r="A55" s="320" t="str">
        <f>texty!A240</f>
        <v>serrure de porte coulissante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">
      <c r="A59" s="209" t="str">
        <f>texty!A244</f>
        <v>Fichier technique de ce systeme</v>
      </c>
      <c r="C59" s="36"/>
      <c r="D59" s="74" t="str">
        <f>+Faworyt!D61</f>
        <v>total (HT)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">
      <c r="A60" s="70" t="str">
        <f>System10!A67</f>
        <v>votre note: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">
      <c r="A62" s="695" t="str">
        <f>IF(N62=1,texty!A215,IF(J62&gt;0,texty!A214,""))</f>
        <v>certains articles ne sont pas produits dans les longeurs souhaités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">
      <c r="L63" s="4" t="str">
        <f>texty!A128</f>
        <v>argent</v>
      </c>
      <c r="M63" s="19" t="s">
        <v>968</v>
      </c>
    </row>
    <row r="64" spans="1:14" ht="12.75" hidden="1" customHeight="1" x14ac:dyDescent="0.2">
      <c r="H64" s="127"/>
      <c r="L64" s="4" t="str">
        <f>texty!A130</f>
        <v xml:space="preserve">olive </v>
      </c>
      <c r="M64" s="19" t="s">
        <v>42</v>
      </c>
    </row>
    <row r="65" ht="12.75" hidden="1" customHeight="1" x14ac:dyDescent="0.2"/>
    <row r="66" ht="12.75" hidden="1" customHeight="1" x14ac:dyDescent="0.2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19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">
      <c r="A2" s="405" t="s">
        <v>828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longeur du profil prise de main (+ 2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154" t="str">
        <f>texty!A64</f>
        <v>Cette version ne peux pas etre combiné avec du vitrage/miroir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IF(SUM(D39:D40)&gt;0,texty!A246,"")</f>
        <v/>
      </c>
      <c r="B11" s="685"/>
      <c r="C11" s="600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remise partenaire:</v>
      </c>
      <c r="H22" s="5"/>
      <c r="L22" s="5"/>
    </row>
    <row r="23" spans="1:12" ht="12.75" customHeight="1" x14ac:dyDescent="0.2">
      <c r="A23" s="123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K24" s="16"/>
      <c r="L24" s="16"/>
    </row>
    <row r="25" spans="1:12" ht="12.75" customHeight="1" x14ac:dyDescent="0.2">
      <c r="A25" s="6" t="str">
        <f>+Faworyt!A26</f>
        <v>rail haut 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 xml:space="preserve">rail de guidage  au sol 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profilé cache vis  (masque):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brosse  fin de course</v>
      </c>
      <c r="B30" s="170">
        <v>89131</v>
      </c>
      <c r="C30" s="475" t="str">
        <f>+VLOOKUP(B30,cennik!A:G,2,FALSE)</f>
        <v>SEVROLL self-adhesive dust brush 6,7x4mm grey</v>
      </c>
      <c r="D30" s="15">
        <f>CEILING((B4*D4*2/1000),1)</f>
        <v>0</v>
      </c>
      <c r="E30" s="193">
        <f>+VLOOKUP(B30,cennik!A:G,3,FALSE)</f>
        <v>0.1142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3" t="str">
        <f>+Faworyt!A34</f>
        <v>Accessoires en options:</v>
      </c>
      <c r="B33" s="170"/>
      <c r="C33" s="23"/>
      <c r="D33" s="371" t="str">
        <f>+Faworyt!D34</f>
        <v>définire la quantité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">
      <c r="A34" s="6" t="str">
        <f>texty!A88</f>
        <v>stoppeur /positionneur de porte pour rail haut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texty!A111</f>
        <v>stoppeur /positionneur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amortisseur/soft close Mini 25 kg (paire)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 xml:space="preserve">fil d'agrafe / pince à brosse pour brosse de fin de course 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profilé de connection H18 - 3M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texty!A115</f>
        <v>profilé de connection T - 3M avec rainure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texty!A116</f>
        <v xml:space="preserve">profilé de connection T - 3M avec rebord 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texty!A118</f>
        <v>profilé "U" pour panneau bois 18 mm(rebord)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profilé d'angles mini 11 x 17 mm - LG 3 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texty!A123</f>
        <v>profilé d'angles K2 19 x 18 mm - LG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profilé d'angles K2 19 x 18 mm - LG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serrure de porte coulissante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Fichier technique de ce systeme</v>
      </c>
      <c r="C59" s="36"/>
      <c r="D59" s="73" t="str">
        <f>+Faworyt!D61</f>
        <v>total (HT)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">
      <c r="A60" s="70" t="str">
        <f>System10!A67</f>
        <v>votre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IF(N62=1,texty!A215,IF(K62&gt;0,texty!A214,""))</f>
        <v>certains articles ne sont pas produits dans les longeurs souhaités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">
      <c r="L63" s="4" t="str">
        <f>texty!A128</f>
        <v>argent</v>
      </c>
      <c r="M63" s="19" t="s">
        <v>968</v>
      </c>
    </row>
    <row r="64" spans="1:14" ht="12.75" hidden="1" customHeight="1" x14ac:dyDescent="0.2">
      <c r="L64" s="4" t="str">
        <f>texty!A130</f>
        <v xml:space="preserve">olive 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">
      <c r="A2" s="405" t="s">
        <v>978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longeur du profil prise de main (+ 2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5.5" x14ac:dyDescent="0.2">
      <c r="A10" s="400" t="str">
        <f>texty!A64</f>
        <v>Cette version ne peux pas etre combiné avec du vitrage/miroir</v>
      </c>
      <c r="B10" s="65"/>
      <c r="C10" s="601" t="str">
        <f>texty!A78</f>
        <v>soustraction supplémentaire de la hauteur des remplissages de porte calculés en cas d'utilisation de profilé de séparation/connection.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">
      <c r="A11" s="685" t="str">
        <f>IF(SUM(D39:D40)&gt;0,texty!A246,"")</f>
        <v/>
      </c>
      <c r="B11" s="685"/>
      <c r="C11" s="390"/>
      <c r="D11" s="7"/>
      <c r="E11" s="7"/>
      <c r="F11" s="7"/>
      <c r="G11" s="45"/>
      <c r="H11" s="5"/>
      <c r="O11" s="15"/>
      <c r="P11" s="19"/>
    </row>
    <row r="12" spans="1:16" ht="26.65" customHeight="1" x14ac:dyDescent="0.2">
      <c r="A12" s="685"/>
      <c r="B12" s="685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remise partenaire:</v>
      </c>
      <c r="H22" s="5"/>
      <c r="L22" s="5"/>
    </row>
    <row r="23" spans="1:12" ht="12.75" customHeight="1" x14ac:dyDescent="0.2">
      <c r="A23" s="123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code</v>
      </c>
      <c r="C24" s="76" t="str">
        <f>+Faworyt!C25</f>
        <v>titre:</v>
      </c>
      <c r="D24" s="76" t="str">
        <f>+Faworyt!D25</f>
        <v>pc</v>
      </c>
      <c r="E24" s="76" t="str">
        <f>+Faworyt!E25</f>
        <v>prix/pc</v>
      </c>
      <c r="F24" s="16" t="str">
        <f>+Faworyt!F25</f>
        <v>prix total</v>
      </c>
      <c r="G24" s="16" t="str">
        <f>+Faworyt!G25</f>
        <v>prix net</v>
      </c>
      <c r="H24" s="16"/>
      <c r="I24" s="16" t="str">
        <f>texty!A29</f>
        <v>Note:</v>
      </c>
      <c r="J24" s="16"/>
      <c r="L24" s="16"/>
    </row>
    <row r="25" spans="1:12" ht="12.75" customHeight="1" x14ac:dyDescent="0.2">
      <c r="A25" s="6" t="str">
        <f>+Faworyt!A26</f>
        <v>rail haut 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 xml:space="preserve">rail de guidage  au sol 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profilé cache vis  (masque):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6" t="str">
        <f>+Faworyt!A29</f>
        <v>roulette haute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IF((D41+D42)&gt;D4,0,D4-(D42+D41))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70">
        <f>IF(F4=Ergo!M63,362316,229440)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brosse  fin de course</v>
      </c>
      <c r="B30" s="170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">
      <c r="A33" s="123" t="str">
        <f>+Faworyt!A34</f>
        <v>Accessoires en options:</v>
      </c>
      <c r="B33" s="170"/>
      <c r="C33" s="23"/>
      <c r="D33" s="371" t="str">
        <f>+Faworyt!D34</f>
        <v>définire la quantité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">
      <c r="A34" s="6" t="str">
        <f>texty!A88</f>
        <v>stoppeur /positionneur de porte pour rail haut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>stoppeur /positionneur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amortisseur/soft close Mini 25 kg (paire)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 xml:space="preserve">fil d'agrafe / pince à brosse pour brosse de fin de course 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profilé de connection H18 - 3M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profilé de connection T - 3M avec rainure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 xml:space="preserve">profilé de connection T - 3M avec rebord 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profilé "U" pour panneau bois 18 mm(rebord)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">
      <c r="A51" s="134" t="str">
        <f>texty!A121</f>
        <v>profilé d'angles mini 11 x 17 mm - LG 3 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texty!A123</f>
        <v>profilé d'angles K2 19 x 18 mm - LG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134" t="str">
        <f>texty!A124</f>
        <v>profilé d'angles K2 19 x 18 mm - LG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320" t="str">
        <f>texty!A240</f>
        <v>serrure de porte coulissante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Fichier technique de ce systeme</v>
      </c>
      <c r="C59" s="36"/>
      <c r="D59" s="73" t="str">
        <f>+Faworyt!D61</f>
        <v>total (HT)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">
      <c r="A60" s="70" t="str">
        <f>System10!A67</f>
        <v>votre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IF(N62=1,texty!A215,IF(J62&gt;0,texty!A214,""))</f>
        <v>certains articles ne sont pas produits dans les longeurs souhaités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">
      <c r="K63" s="5">
        <v>63</v>
      </c>
      <c r="L63" s="4" t="str">
        <f>texty!A128</f>
        <v>argent</v>
      </c>
      <c r="M63" s="19" t="s">
        <v>968</v>
      </c>
    </row>
    <row r="64" spans="1:14" ht="12.75" hidden="1" customHeight="1" x14ac:dyDescent="0.2">
      <c r="L64" s="4" t="str">
        <f>texty!A130</f>
        <v xml:space="preserve">olive </v>
      </c>
      <c r="M64" s="19" t="s">
        <v>42</v>
      </c>
    </row>
    <row r="65" spans="12:12" ht="12.75" hidden="1" customHeight="1" x14ac:dyDescent="0.2">
      <c r="L65" s="4" t="str">
        <f>data!J5</f>
        <v>or/laiton</v>
      </c>
    </row>
    <row r="66" spans="12:12" ht="12.75" hidden="1" customHeight="1" x14ac:dyDescent="0.2">
      <c r="L66" s="4" t="str">
        <f>data!J17</f>
        <v>noir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">
      <c r="A2" s="405" t="s">
        <v>567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 2 742 mm /")</f>
        <v>hauteur / max. 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0"/>
      <c r="H7" s="700"/>
      <c r="I7" s="700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longeur du profil prise de main (+ 2 mm)</v>
      </c>
      <c r="B9" s="388">
        <f>B8+2</f>
        <v>-42</v>
      </c>
      <c r="C9" s="381"/>
      <c r="D9" s="7"/>
      <c r="E9" s="7"/>
      <c r="F9" s="7"/>
      <c r="G9" s="4" t="str">
        <f>Faworyt!G8</f>
        <v>Poids maximal de la porte  50 kg</v>
      </c>
      <c r="H9" s="5"/>
      <c r="L9" s="33"/>
      <c r="M9" s="32"/>
    </row>
    <row r="10" spans="1:16" ht="12.75" customHeight="1" x14ac:dyDescent="0.2">
      <c r="A10" s="154" t="str">
        <f>texty!A64</f>
        <v>Cette version ne peux pas etre combiné avec du vitrage/miroir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IF(SUM(D38:D39)&gt;0,texty!A246,"")</f>
        <v/>
      </c>
      <c r="B11" s="685"/>
      <c r="C11" s="601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2.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6"/>
      <c r="B21" s="7"/>
      <c r="C21" s="7"/>
      <c r="D21" s="11"/>
      <c r="E21" s="7"/>
      <c r="F21" s="5"/>
      <c r="G21" s="126" t="str">
        <f>+Faworyt!G23</f>
        <v>remise partenaire:</v>
      </c>
      <c r="H21" s="5"/>
      <c r="L21" s="5"/>
    </row>
    <row r="22" spans="1:12" ht="12.75" customHeight="1" x14ac:dyDescent="0.2">
      <c r="A22" s="123" t="str">
        <f>texty!A80</f>
        <v>Réf. article, prix: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">
      <c r="A23" s="75"/>
      <c r="B23" s="76" t="str">
        <f>texty!A276</f>
        <v>code</v>
      </c>
      <c r="C23" s="76" t="str">
        <f>+Faworyt!C25</f>
        <v>titre:</v>
      </c>
      <c r="D23" s="76" t="str">
        <f>+Faworyt!D25</f>
        <v>pc</v>
      </c>
      <c r="E23" s="76" t="str">
        <f>+Faworyt!E25</f>
        <v>prix/pc</v>
      </c>
      <c r="F23" s="16" t="str">
        <f>+Faworyt!F25</f>
        <v>prix total</v>
      </c>
      <c r="G23" s="16" t="str">
        <f>+Faworyt!G25</f>
        <v>prix net</v>
      </c>
      <c r="H23" s="16"/>
      <c r="I23" s="16" t="str">
        <f>texty!A29</f>
        <v>Note:</v>
      </c>
      <c r="J23" s="16"/>
      <c r="L23" s="16"/>
    </row>
    <row r="24" spans="1:12" ht="12.75" customHeight="1" x14ac:dyDescent="0.2">
      <c r="A24" s="6" t="str">
        <f>+Faworyt!A26</f>
        <v>rail haut 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" t="str">
        <f>+Faworyt!A27</f>
        <v xml:space="preserve">rail de guidage  au sol 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+Faworyt!A28</f>
        <v>profilé cache vis  (masque):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+Faworyt!A29</f>
        <v>roulette haute</v>
      </c>
      <c r="B27" s="66">
        <v>228023</v>
      </c>
      <c r="C27" s="475" t="str">
        <f>+VLOOKUP(B27,cennik!A:G,2,FALSE)</f>
        <v>SEVROLL 10196 Focus upper carriage 18mm 2 pcs</v>
      </c>
      <c r="D27" s="15">
        <f>IF((D41+D40)&gt;D4,0,D4-(D40+D41))</f>
        <v>0</v>
      </c>
      <c r="E27" s="193">
        <f>+VLOOKUP(B27,cennik!A:G,3,FALSE)</f>
        <v>3.6960000000000002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+Faworyt!A30</f>
        <v>roulette basse</v>
      </c>
      <c r="B28" s="170">
        <f>IF(F4=M63,362316,229440)</f>
        <v>229440</v>
      </c>
      <c r="C28" s="475" t="str">
        <f>+VLOOKUP(B28,cennik!A:G,2,FALSE)</f>
        <v>SEVROLL 10198 undercarriage WD 18C HI-TEC - 2 pcs</v>
      </c>
      <c r="D28" s="15">
        <f>+D4</f>
        <v>0</v>
      </c>
      <c r="E28" s="193">
        <f>+VLOOKUP(B28,cennik!A:G,3,FALSE)</f>
        <v>4.4219999999999997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+Faworyt!A31</f>
        <v>brosse  fin de course</v>
      </c>
      <c r="B29" s="170">
        <v>89131</v>
      </c>
      <c r="C29" s="475" t="str">
        <f>+VLOOKUP(B29,cennik!A:G,2,FALSE)</f>
        <v>SEVROLL self-adhesive dust brush 6,7x4mm grey</v>
      </c>
      <c r="D29" s="15">
        <f>CEILING((B4*D4*2/1000),1)</f>
        <v>0</v>
      </c>
      <c r="E29" s="193">
        <f>+VLOOKUP(B29,cennik!A:G,3,FALSE)</f>
        <v>0.1142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+Faworyt!A32</f>
        <v>profil prises de main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123" t="str">
        <f>+Faworyt!A34</f>
        <v>Accessoires en options:</v>
      </c>
      <c r="B32" s="170"/>
      <c r="C32" s="23"/>
      <c r="D32" s="371" t="str">
        <f>+Faworyt!D34</f>
        <v>définire la quantité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">
      <c r="A33" s="6" t="str">
        <f>texty!A88</f>
        <v>stoppeur /positionneur de porte pour rail haut</v>
      </c>
      <c r="B33" s="170">
        <v>298035</v>
      </c>
      <c r="C33" s="475" t="str">
        <f>+VLOOKUP(B33,cennik!A:G,2,FALSE)</f>
        <v>SEVROLL 20326 Fix positioner for upper carriage transparent</v>
      </c>
      <c r="D33" s="27"/>
      <c r="E33" s="193">
        <f>+VLOOKUP(B33,cennik!A:G,3,FALSE)</f>
        <v>0.92400000000000004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">
      <c r="A34" s="6" t="str">
        <f>texty!A111</f>
        <v>stoppeur /positionneur</v>
      </c>
      <c r="B34" s="170">
        <f>IF(F4="Gemini",387424,89063)</f>
        <v>89063</v>
      </c>
      <c r="C34" s="475" t="str">
        <f>+VLOOKUP(B34,cennik!A:G,2,FALSE)</f>
        <v>SEVROLL 20080 HI-TEC undercarriage positioner</v>
      </c>
      <c r="D34" s="27"/>
      <c r="E34" s="193">
        <f>+VLOOKUP(B34,cennik!A:G,3,FALSE)</f>
        <v>0.28599999999999998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320" t="str">
        <f>texty!A228</f>
        <v>amortisseur/soft close Mini 25 kg (paire)</v>
      </c>
      <c r="B35" s="170">
        <v>318662</v>
      </c>
      <c r="C35" s="23" t="str">
        <f>+VLOOKUP(B35,cennik!A:G,2,FALSE)</f>
        <v>SEVROLL 20368-SV shock absorber Mini SV25 (14-25kg)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texty!A229</f>
        <v>amortisseur/soft close Mini 40 kg (paire)</v>
      </c>
      <c r="B36" s="66">
        <v>283956</v>
      </c>
      <c r="C36" s="23" t="str">
        <f>+VLOOKUP(B36,cennik!A:G,2,FALSE)</f>
        <v>SEVROLL 20258-SV shock absorber Mini SV40 (25 - 40kg)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texty!A230</f>
        <v>amortisseur/soft close Mini 60 kg (paire)</v>
      </c>
      <c r="B37" s="66">
        <v>351743</v>
      </c>
      <c r="C37" s="23" t="str">
        <f>+VLOOKUP(B37,cennik!A:G,2,FALSE)</f>
        <v>SEVROLL 20339-SV shock absorber Mini SV60 (40 - 60kg)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texty!A231</f>
        <v>amortisseur/sof close pour porte centrale 25 kg</v>
      </c>
      <c r="B38" s="66">
        <v>318663</v>
      </c>
      <c r="C38" s="23" t="str">
        <f>+VLOOKUP(B38,cennik!A:G,2,FALSE)</f>
        <v>SEVROLL 20363-SV shock absorber Central 10/18mm double-sided 25kg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texty!A232</f>
        <v>amortisseur/sof close pour porte centrale 40 kg</v>
      </c>
      <c r="B39" s="66">
        <v>283955</v>
      </c>
      <c r="C39" s="23" t="str">
        <f>+VLOOKUP(B39,cennik!A:G,2,FALSE)</f>
        <v>SEVROLL 20319-SV shock absorber Central 10/18mm double-sided 25-40kg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6" t="str">
        <f>texty!A97</f>
        <v>amortisseur soft close (paire) 25 KG</v>
      </c>
      <c r="B40" s="66">
        <v>227185</v>
      </c>
      <c r="C40" s="475" t="str">
        <f>+VLOOKUP(B40,cennik!A:G,2,FALSE)</f>
        <v>K-SEVROLL shock absorber Sevromatic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texty!A98</f>
        <v>amortisseur soft close (paire) 50 KG</v>
      </c>
      <c r="B41" s="66">
        <v>227187</v>
      </c>
      <c r="C41" s="475" t="str">
        <f>+VLOOKUP(B41,cennik!A:G,2,FALSE)</f>
        <v>K-SEVROLL shock absorber Sevromatic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">
      <c r="A42" s="6" t="str">
        <f>texty!A196</f>
        <v xml:space="preserve">fil d'agrafe / pince à brosse pour brosse de fin de course </v>
      </c>
      <c r="B42" s="170">
        <v>223569</v>
      </c>
      <c r="C42" s="475" t="str">
        <f>+VLOOKUP(B42,cennik!A:G,2,FALSE)</f>
        <v>SEVROLL 20223 stop brush clip</v>
      </c>
      <c r="D42" s="27"/>
      <c r="E42" s="193">
        <f>+VLOOKUP(B42,cennik!A:G,3,FALSE)</f>
        <v>6.4019999999999994E-2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134" t="str">
        <f>texty!A114</f>
        <v>profilé de connection H18 - 3M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texty!A115</f>
        <v>profilé de connection T - 3M avec rainure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texty!A116</f>
        <v xml:space="preserve">profilé de connection T - 3M avec rebord 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texty!A117</f>
        <v>profilé "U" pour panneau bois 18 mm(lisse)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texty!A118</f>
        <v>profilé "U" pour panneau bois 18 mm(rebord)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texty!A119</f>
        <v>profilé d'angles mini 11 x 17 mm - LG 1,7 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">
      <c r="A49" s="134" t="str">
        <f>texty!A120</f>
        <v>profilé d'angles mini 11 x 17 mm - LG 2,35 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texty!A121</f>
        <v>profilé d'angles mini 11 x 17 mm - LG 3 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">
      <c r="A51" s="134" t="str">
        <f>texty!A122</f>
        <v>profilé d'angles K2 19 x 18 mm - LG 1,7 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">
      <c r="A52" s="134" t="str">
        <f>texty!A123</f>
        <v>profilé d'angles K2 19 x 18 mm - LG 2,35 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texty!A124</f>
        <v>profilé d'angles K2 19 x 18 mm - LG 3,00 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320" t="str">
        <f>texty!A240</f>
        <v>serrure de porte coulissante</v>
      </c>
      <c r="B54" s="66">
        <v>216363</v>
      </c>
      <c r="C54" s="475" t="str">
        <f>+VLOOKUP(B54,cennik!A:G,2,FALSE)</f>
        <v>SEVROLL 20356 sliding door lock 10/18mm</v>
      </c>
      <c r="D54" s="27"/>
      <c r="E54" s="193">
        <f>+VLOOKUP(B54,cennik!A:G,3,FALSE)</f>
        <v>15.686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6" t="str">
        <f>texty!A112</f>
        <v>brosse laterale anti-poussiere auto-adhesif</v>
      </c>
      <c r="B55" s="66">
        <v>308639</v>
      </c>
      <c r="C55" s="23" t="str">
        <f>+VLOOKUP(B55,cennik!A:G,2,FALSE)</f>
        <v>SEVROLL dust brush self-adhesive 6.7x13mm gray</v>
      </c>
      <c r="D55" s="27"/>
      <c r="E55" s="193">
        <f>+VLOOKUP(B55,cennik!A:G,3,FALSE)</f>
        <v>0.19009999999999999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">
      <c r="A57" s="209" t="str">
        <f>texty!A190</f>
        <v>Accessoires supplémentaires pour le système de portes coulissantes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">
      <c r="A58" s="209" t="str">
        <f>texty!A244</f>
        <v>Fichier technique de ce systeme</v>
      </c>
      <c r="C58" s="36"/>
      <c r="D58" s="73" t="str">
        <f>+Faworyt!D61</f>
        <v>total (HT)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">
      <c r="A59" s="70" t="str">
        <f>System10!A67</f>
        <v>votre note: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">
      <c r="A61" s="695" t="str">
        <f>IF(N61=1,texty!A215,IF(J61&gt;0,texty!A214,""))</f>
        <v>certains articles ne sont pas produits dans les longeurs souhaités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">
      <c r="A62" s="59"/>
      <c r="J62" s="45"/>
      <c r="L62" s="5"/>
    </row>
    <row r="63" spans="1:14" ht="12.75" hidden="1" customHeight="1" x14ac:dyDescent="0.2">
      <c r="L63" s="4" t="str">
        <f>texty!A128</f>
        <v>argent</v>
      </c>
      <c r="M63" s="19" t="s">
        <v>968</v>
      </c>
    </row>
    <row r="64" spans="1:14" ht="12.75" hidden="1" customHeight="1" x14ac:dyDescent="0.2">
      <c r="L64" s="4" t="str">
        <f>texty!A130</f>
        <v xml:space="preserve">olive 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">
      <c r="A2" s="405" t="s">
        <v>731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 2 742 mm /")</f>
        <v>hauteur / max. 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battant de porte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longeur du profil prise de main (+ 2 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">
      <c r="B10" s="378" t="str">
        <f>texty!A64</f>
        <v>Cette version ne peux pas etre combiné avec du vitrage/miroir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IF(SUM(D37:D38)&gt;0,texty!A246,"")</f>
        <v/>
      </c>
      <c r="B11" s="685"/>
      <c r="C11" s="602" t="str">
        <f>texty!A78</f>
        <v>soustraction supplémentaire de la hauteur des remplissages de porte calculés en cas d'utilisation de profilé de séparation/connection.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1.7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6"/>
      <c r="B20" s="7"/>
      <c r="C20" s="7"/>
      <c r="D20" s="11"/>
      <c r="E20" s="7"/>
      <c r="F20" s="5"/>
      <c r="G20" s="126" t="str">
        <f>+Faworyt!G23</f>
        <v>remise partenaire:</v>
      </c>
      <c r="H20" s="5"/>
      <c r="L20" s="5"/>
    </row>
    <row r="21" spans="1:12" ht="12.75" customHeight="1" x14ac:dyDescent="0.2">
      <c r="A21" s="123" t="str">
        <f>texty!A80</f>
        <v>Réf. article, prix: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">
      <c r="A22" s="75"/>
      <c r="B22" s="76" t="str">
        <f>texty!A276</f>
        <v>code</v>
      </c>
      <c r="C22" s="76" t="str">
        <f>+Faworyt!C25</f>
        <v>titre:</v>
      </c>
      <c r="D22" s="76" t="str">
        <f>+Faworyt!D25</f>
        <v>pc</v>
      </c>
      <c r="E22" s="76" t="str">
        <f>+Faworyt!E25</f>
        <v>prix/pc</v>
      </c>
      <c r="F22" s="16" t="str">
        <f>+Faworyt!F25</f>
        <v>prix total</v>
      </c>
      <c r="G22" s="16" t="str">
        <f>+Faworyt!G25</f>
        <v>prix net</v>
      </c>
      <c r="H22" s="16"/>
      <c r="I22" s="16" t="str">
        <f>texty!A29</f>
        <v>Note:</v>
      </c>
      <c r="J22" s="16"/>
      <c r="L22" s="16"/>
    </row>
    <row r="23" spans="1:12" ht="12.75" customHeight="1" x14ac:dyDescent="0.2">
      <c r="A23" s="6" t="str">
        <f>+Faworyt!A26</f>
        <v>rail haut 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">
      <c r="A24" s="6" t="str">
        <f>+Faworyt!A27</f>
        <v xml:space="preserve">rail de guidage  au sol 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7" t="str">
        <f>+Faworyt!A28</f>
        <v>profilé cache vis  (masque):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+Faworyt!A29</f>
        <v>roulette haute</v>
      </c>
      <c r="B26" s="66">
        <v>228023</v>
      </c>
      <c r="C26" s="475" t="str">
        <f>+VLOOKUP(B26,cennik!A:G,2,FALSE)</f>
        <v>SEVROLL 10196 Focus upper carriage 18mm 2 pcs</v>
      </c>
      <c r="D26" s="15">
        <f>IF((D40+D39)&gt;D4,0,D4-(D39+D40))</f>
        <v>0</v>
      </c>
      <c r="E26" s="193">
        <f>+VLOOKUP(B26,cennik!A:G,3,FALSE)</f>
        <v>3.6960000000000002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">
      <c r="A27" s="6" t="str">
        <f>+Faworyt!A30</f>
        <v>roulette basse</v>
      </c>
      <c r="B27" s="170">
        <f>IF(F4=M62,362316,229440)</f>
        <v>229440</v>
      </c>
      <c r="C27" s="475" t="str">
        <f>+VLOOKUP(B27,cennik!A:G,2,FALSE)</f>
        <v>SEVROLL 10198 undercarriage WD 18C HI-TEC - 2 pcs</v>
      </c>
      <c r="D27" s="15">
        <f>+D4</f>
        <v>0</v>
      </c>
      <c r="E27" s="193">
        <f>+VLOOKUP(B27,cennik!A:G,3,FALSE)</f>
        <v>4.4219999999999997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+Faworyt!A31</f>
        <v>brosse  fin de course</v>
      </c>
      <c r="B28" s="170">
        <v>229433</v>
      </c>
      <c r="C28" s="475" t="str">
        <f>+VLOOKUP(B28,cennik!A:G,2,FALSE)</f>
        <v>SEVROLL plug-in stop brush 4.8x4mm gray</v>
      </c>
      <c r="D28" s="15">
        <f>CEILING((B4*D4*2/1000),1)</f>
        <v>0</v>
      </c>
      <c r="E28" s="193">
        <f>+VLOOKUP(B28,cennik!A:G,3,FALSE)</f>
        <v>4.5400000000000003E-2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+Faworyt!A32</f>
        <v>profil prises de main</v>
      </c>
      <c r="B29" s="170">
        <v>233428</v>
      </c>
      <c r="C29" s="475" t="str">
        <f>+VLOOKUP(B29,cennik!A:G,2,FALSE)</f>
        <v>Sevroll 85003 Fiona II grab rail 2.7m silver</v>
      </c>
      <c r="D29" s="15">
        <f>IF(B9&lt;=1285,D4*2/2,D4*2)</f>
        <v>0</v>
      </c>
      <c r="E29" s="193">
        <f>+VLOOKUP(B29,cennik!A:G,3,FALSE)</f>
        <v>12.254</v>
      </c>
      <c r="F29" s="86">
        <f t="shared" si="0"/>
        <v>0</v>
      </c>
      <c r="G29" s="87">
        <f>+F29*(100-G21)/100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123" t="str">
        <f>+Faworyt!A34</f>
        <v>Accessoires en options:</v>
      </c>
      <c r="B31" s="170"/>
      <c r="C31" s="23"/>
      <c r="D31" s="371" t="str">
        <f>+Faworyt!D34</f>
        <v>définire la quantité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">
      <c r="A32" s="6" t="str">
        <f>texty!A88</f>
        <v>stoppeur /positionneur de porte pour rail haut</v>
      </c>
      <c r="B32" s="170">
        <v>298035</v>
      </c>
      <c r="C32" s="475" t="str">
        <f>+VLOOKUP(B32,cennik!A:G,2,FALSE)</f>
        <v>SEVROLL 20326 Fix positioner for upper carriage transparent</v>
      </c>
      <c r="D32" s="27"/>
      <c r="E32" s="193">
        <f>+VLOOKUP(B32,cennik!A:G,3,FALSE)</f>
        <v>0.92400000000000004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texty!A111</f>
        <v>stoppeur /positionneur</v>
      </c>
      <c r="B33" s="170">
        <f>IF(F4="Gemini",387424,89063)</f>
        <v>89063</v>
      </c>
      <c r="C33" s="475" t="str">
        <f>+VLOOKUP(B33,cennik!A:G,2,FALSE)</f>
        <v>SEVROLL 20080 HI-TEC undercarriage positioner</v>
      </c>
      <c r="D33" s="27"/>
      <c r="E33" s="193">
        <f>+VLOOKUP(B33,cennik!A:G,3,FALSE)</f>
        <v>0.28599999999999998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texty!A228</f>
        <v>amortisseur/soft close Mini 25 kg (paire)</v>
      </c>
      <c r="B34" s="170">
        <v>318662</v>
      </c>
      <c r="C34" s="23" t="str">
        <f>+VLOOKUP(B34,cennik!A:G,2,FALSE)</f>
        <v>SEVROLL 20368-SV shock absorber Mini SV25 (14-25kg)</v>
      </c>
      <c r="D34" s="278"/>
      <c r="E34" s="86">
        <f>+VLOOKUP(B34,cennik!A:G,3,FALSE)</f>
        <v>20.416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texty!A229</f>
        <v>amortisseur/soft close Mini 40 kg (paire)</v>
      </c>
      <c r="B35" s="66">
        <v>283956</v>
      </c>
      <c r="C35" s="23" t="str">
        <f>+VLOOKUP(B35,cennik!A:G,2,FALSE)</f>
        <v>SEVROLL 20258-SV shock absorber Mini SV40 (25 - 40kg)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texty!A230</f>
        <v>amortisseur/soft close Mini 60 kg (paire)</v>
      </c>
      <c r="B36" s="66">
        <v>351743</v>
      </c>
      <c r="C36" s="23" t="str">
        <f>+VLOOKUP(B36,cennik!A:G,2,FALSE)</f>
        <v>SEVROLL 20339-SV shock absorber Mini SV60 (40 - 60kg)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texty!A231</f>
        <v>amortisseur/sof close pour porte centrale 25 kg</v>
      </c>
      <c r="B37" s="66">
        <v>318663</v>
      </c>
      <c r="C37" s="23" t="str">
        <f>+VLOOKUP(B37,cennik!A:G,2,FALSE)</f>
        <v>SEVROLL 20363-SV shock absorber Central 10/18mm double-sided 25kg</v>
      </c>
      <c r="D37" s="278"/>
      <c r="E37" s="86">
        <f>+VLOOKUP(B37,cennik!A:G,3,FALSE)</f>
        <v>43.735999999999997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texty!A232</f>
        <v>amortisseur/sof close pour porte centrale 40 kg</v>
      </c>
      <c r="B38" s="66">
        <v>283955</v>
      </c>
      <c r="C38" s="23" t="str">
        <f>+VLOOKUP(B38,cennik!A:G,2,FALSE)</f>
        <v>SEVROLL 20319-SV shock absorber Central 10/18mm double-sided 25-40kg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" t="str">
        <f>texty!A97</f>
        <v>amortisseur soft close (paire) 25 KG</v>
      </c>
      <c r="B39" s="66">
        <v>227185</v>
      </c>
      <c r="C39" s="475" t="str">
        <f>+VLOOKUP(B39,cennik!A:G,2,FALSE)</f>
        <v>K-SEVROLL shock absorber Sevromatic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" t="str">
        <f>texty!A98</f>
        <v>amortisseur soft close (paire) 50 KG</v>
      </c>
      <c r="B40" s="66">
        <v>227187</v>
      </c>
      <c r="C40" s="475" t="str">
        <f>+VLOOKUP(B40,cennik!A:G,2,FALSE)</f>
        <v>K-SEVROLL shock absorber Sevromatic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texty!A196</f>
        <v xml:space="preserve">fil d'agrafe / pince à brosse pour brosse de fin de course </v>
      </c>
      <c r="B41" s="170">
        <v>223569</v>
      </c>
      <c r="C41" s="475" t="str">
        <f>+VLOOKUP(B41,cennik!A:G,2,FALSE)</f>
        <v>SEVROLL 20223 stop brush clip</v>
      </c>
      <c r="D41" s="27"/>
      <c r="E41" s="193">
        <f>+VLOOKUP(B41,cennik!A:G,3,FALSE)</f>
        <v>6.4019999999999994E-2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">
      <c r="A42" s="134" t="str">
        <f>texty!A114</f>
        <v>profilé de connection H18 - 3M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134" t="str">
        <f>texty!A115</f>
        <v>profilé de connection T - 3M avec rainure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texty!A116</f>
        <v xml:space="preserve">profilé de connection T - 3M avec rebord 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texty!A117</f>
        <v>profilé "U" pour panneau bois 18 mm(lisse)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texty!A118</f>
        <v>profilé "U" pour panneau bois 18 mm(rebord)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134" t="str">
        <f>texty!A119</f>
        <v>profilé d'angles mini 11 x 17 mm - LG 1,7 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texty!A120</f>
        <v>profilé d'angles mini 11 x 17 mm - LG 2,35 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texty!A121</f>
        <v>profilé d'angles mini 11 x 17 mm - LG 3 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texty!A122</f>
        <v>profilé d'angles K2 19 x 18 mm - LG 1,7 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texty!A123</f>
        <v>profilé d'angles K2 19 x 18 mm - LG 2,35 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texty!A124</f>
        <v>profilé d'angles K2 19 x 18 mm - LG 3,00 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320" t="str">
        <f>texty!A240</f>
        <v>serrure de porte coulissante</v>
      </c>
      <c r="B53" s="66">
        <v>216363</v>
      </c>
      <c r="C53" s="475" t="str">
        <f>+VLOOKUP(B53,cennik!A:G,2,FALSE)</f>
        <v>SEVROLL 20356 sliding door lock 10/18mm</v>
      </c>
      <c r="D53" s="27"/>
      <c r="E53" s="193">
        <f>+VLOOKUP(B53,cennik!A:G,3,FALSE)</f>
        <v>15.686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" t="str">
        <f>texty!A112</f>
        <v>brosse laterale anti-poussiere auto-adhesif</v>
      </c>
      <c r="B54" s="66">
        <v>308639</v>
      </c>
      <c r="C54" s="23" t="str">
        <f>+VLOOKUP(B54,cennik!A:G,2,FALSE)</f>
        <v>SEVROLL dust brush self-adhesive 6.7x13mm gray</v>
      </c>
      <c r="D54" s="27"/>
      <c r="E54" s="193">
        <f>+VLOOKUP(B54,cennik!A:G,3,FALSE)</f>
        <v>0.19009999999999999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">
      <c r="A56" s="209" t="str">
        <f>texty!A190</f>
        <v>Accessoires supplémentaires pour le système de portes coulissantes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">
      <c r="A57" s="209" t="str">
        <f>texty!A244</f>
        <v>Fichier technique de ce systeme</v>
      </c>
      <c r="C57" s="36"/>
      <c r="D57" s="73" t="str">
        <f>+Faworyt!D61</f>
        <v>total (HT)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">
      <c r="A58" s="70" t="str">
        <f>System10!A67</f>
        <v>votre note: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">
      <c r="A60" s="695" t="str">
        <f>IF(N60=1,texty!A215,IF(J60&gt;0,texty!A214,""))</f>
        <v>certains articles ne sont pas produits dans les longeurs souhaités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">
      <c r="A61" s="59"/>
      <c r="L61" s="5"/>
    </row>
    <row r="62" spans="1:14" ht="12.75" hidden="1" customHeight="1" x14ac:dyDescent="0.2">
      <c r="L62" s="4" t="str">
        <f>texty!A128</f>
        <v>argent</v>
      </c>
      <c r="M62" s="19" t="s">
        <v>968</v>
      </c>
    </row>
    <row r="63" spans="1:14" ht="12.75" hidden="1" customHeight="1" x14ac:dyDescent="0.2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61.8554687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">
      <c r="A2" s="405" t="s">
        <v>79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Catalogue général quincaillerie 2024 page : 7.41</v>
      </c>
      <c r="B3" s="318" t="str">
        <f>CONCATENATE(texty!A34," / max.        2 742 mm /")</f>
        <v>hauteur / max.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318" t="str">
        <f>texty!A38</f>
        <v>type de rail au sol</v>
      </c>
      <c r="G3" s="5"/>
      <c r="H3" s="5"/>
      <c r="L3" s="5"/>
    </row>
    <row r="4" spans="1:16" ht="18" customHeight="1" x14ac:dyDescent="0.2">
      <c r="A4" s="9" t="str">
        <f>texty!A70</f>
        <v>DIMENSION INTERIEUR DU PLACARD: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il est nécessaire de remplir les 5 cellules!!!dimension en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texty!A47</f>
        <v>battant de porte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IFERROR((IF(B7&gt;2400,texty!A194,IF(C7&gt;700,texty!A194,""))),"")</f>
        <v>Les dimensions maximales du vantail avec miroir sont de 2400 x 700 mm.</v>
      </c>
      <c r="C12" s="80"/>
      <c r="D12" s="7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605" t="str">
        <f>texty!A78</f>
        <v>soustraction supplémentaire de la hauteur des remplissages de porte calculés en cas d'utilisation de profilé de séparation/connection.</v>
      </c>
      <c r="D13" s="7"/>
      <c r="G13" s="5"/>
      <c r="L13" s="31"/>
    </row>
    <row r="14" spans="1:16" ht="32.25" customHeight="1" x14ac:dyDescent="0.2">
      <c r="A14" s="685"/>
      <c r="B14" s="685"/>
      <c r="C14" s="392"/>
      <c r="D14" s="7"/>
      <c r="G14" s="5"/>
      <c r="L14" s="31"/>
    </row>
    <row r="15" spans="1:16" x14ac:dyDescent="0.2">
      <c r="A15" s="6"/>
      <c r="B15" s="54"/>
      <c r="C15" s="392"/>
      <c r="D15" s="7"/>
      <c r="G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+System10!G25</f>
        <v>remise partenaire:</v>
      </c>
      <c r="H22" s="5"/>
      <c r="L22" s="5"/>
    </row>
    <row r="23" spans="1:12" ht="12.75" customHeight="1" x14ac:dyDescent="0.2">
      <c r="A23" s="12" t="str">
        <f>texty!A80</f>
        <v>Réf. article, prix: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B24" s="76" t="str">
        <f>texty!A276</f>
        <v>code</v>
      </c>
      <c r="C24" s="76" t="str">
        <f>+System10!C27</f>
        <v>titre:</v>
      </c>
      <c r="D24" s="76" t="str">
        <f>+System10!D27</f>
        <v>pc</v>
      </c>
      <c r="E24" s="76" t="str">
        <f>+System10!E27</f>
        <v>prix/pc</v>
      </c>
      <c r="F24" s="16" t="str">
        <f>+System10!F27</f>
        <v>prix total</v>
      </c>
      <c r="G24" s="16" t="str">
        <f>+System10!G27</f>
        <v>prix net</v>
      </c>
      <c r="H24" s="16"/>
      <c r="I24" s="16" t="str">
        <f>texty!A29</f>
        <v>Note:</v>
      </c>
      <c r="J24" s="16"/>
      <c r="L24" s="16"/>
    </row>
    <row r="25" spans="1:12" ht="12.75" customHeight="1" x14ac:dyDescent="0.2">
      <c r="A25" s="6" t="str">
        <f>+Faworyt!A26</f>
        <v>rail haut 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 xml:space="preserve">rail de guidage  au sol 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profilé cache vis  (masque):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roulette haute</v>
      </c>
      <c r="B28" s="66">
        <v>228023</v>
      </c>
      <c r="C28" s="465" t="str">
        <f>+VLOOKUP(B28,cennik!A:G,2,FALSE)</f>
        <v>SEVROLL 10196 Focus upper carriage 18mm 2 pcs</v>
      </c>
      <c r="D28" s="15">
        <f>IF((D42+D41)&gt;D4,0,D4-(D41+D42))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roulette basse</v>
      </c>
      <c r="B29" s="170">
        <f>IF(F4=M62,362316,229440)</f>
        <v>229440</v>
      </c>
      <c r="C29" s="465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brosse  fin de course</v>
      </c>
      <c r="B30" s="170">
        <v>229433</v>
      </c>
      <c r="C30" s="46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profil prises de main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Accessoires en options:</v>
      </c>
      <c r="B33" s="114"/>
      <c r="C33" s="483"/>
      <c r="D33" s="370" t="str">
        <f>Faworyt!D34</f>
        <v>définire la quantité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">
      <c r="A34" s="67" t="str">
        <f>texty!A88</f>
        <v>stoppeur /positionneur de porte pour rail haut</v>
      </c>
      <c r="B34" s="170">
        <v>298035</v>
      </c>
      <c r="C34" s="46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67" t="str">
        <f>texty!A111</f>
        <v>stoppeur /positionneur</v>
      </c>
      <c r="B35" s="170">
        <f>IF(F4="Gemini",387424,89063)</f>
        <v>89063</v>
      </c>
      <c r="C35" s="46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67" t="str">
        <f>texty!A228</f>
        <v>amortisseur/soft close Mini 25 kg (paire)</v>
      </c>
      <c r="B36" s="170">
        <v>318662</v>
      </c>
      <c r="C36" s="467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67" t="str">
        <f>texty!A229</f>
        <v>amortisseur/soft close Mini 40 kg (paire)</v>
      </c>
      <c r="B37" s="66">
        <v>283956</v>
      </c>
      <c r="C37" s="467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67" t="str">
        <f>texty!A230</f>
        <v>amortisseur/soft close Mini 60 kg (paire)</v>
      </c>
      <c r="B38" s="66">
        <v>351743</v>
      </c>
      <c r="C38" s="467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7" t="str">
        <f>texty!A231</f>
        <v>amortisseur/sof close pour porte centrale 25 kg</v>
      </c>
      <c r="B39" s="66">
        <v>318663</v>
      </c>
      <c r="C39" s="467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7" t="str">
        <f>texty!A232</f>
        <v>amortisseur/sof close pour porte centrale 40 kg</v>
      </c>
      <c r="B40" s="66">
        <v>283955</v>
      </c>
      <c r="C40" s="467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">
      <c r="A41" s="67" t="str">
        <f>texty!A97</f>
        <v>amortisseur soft close (paire) 25 KG</v>
      </c>
      <c r="B41" s="66">
        <v>227185</v>
      </c>
      <c r="C41" s="46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">
      <c r="A42" s="67" t="str">
        <f>texty!A98</f>
        <v>amortisseur soft close (paire) 50 KG</v>
      </c>
      <c r="B42" s="66">
        <v>227187</v>
      </c>
      <c r="C42" s="46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67" t="str">
        <f>texty!A196</f>
        <v xml:space="preserve">fil d'agrafe / pince à brosse pour brosse de fin de course </v>
      </c>
      <c r="B43" s="170">
        <v>223569</v>
      </c>
      <c r="C43" s="46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67" t="str">
        <f>texty!A114</f>
        <v>profilé de connection H18 - 3M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67" t="str">
        <f>texty!A115</f>
        <v>profilé de connection T - 3M avec rainure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67" t="str">
        <f>texty!A116</f>
        <v xml:space="preserve">profilé de connection T - 3M avec rebord 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67" t="str">
        <f>texty!A117</f>
        <v>profilé "U" pour panneau bois 18 mm(lisse)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">
      <c r="A48" s="67" t="str">
        <f>texty!A118</f>
        <v>profilé "U" pour panneau bois 18 mm(rebord)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">
      <c r="A49" s="67" t="str">
        <f>texty!A119</f>
        <v>profilé d'angles mini 11 x 17 mm - LG 1,7 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67" t="str">
        <f>texty!A120</f>
        <v>profilé d'angles mini 11 x 17 mm - LG 2,35 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67" t="str">
        <f>texty!A121</f>
        <v>profilé d'angles mini 11 x 17 mm - LG 3 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67" t="str">
        <f>texty!A122</f>
        <v>profilé d'angles K2 19 x 18 mm - LG 1,7 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67" t="str">
        <f>texty!A123</f>
        <v>profilé d'angles K2 19 x 18 mm - LG 2,35 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7" t="str">
        <f>texty!A124</f>
        <v>profilé d'angles K2 19 x 18 mm - LG 3,00 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cale de démarcation pour le remplissage des feuilles 16 mm</v>
      </c>
      <c r="B55" s="170">
        <v>308631</v>
      </c>
      <c r="C55" s="46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7" t="str">
        <f>texty!A240</f>
        <v>serrure de porte coulissante</v>
      </c>
      <c r="B56" s="66">
        <v>216363</v>
      </c>
      <c r="C56" s="46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7" t="str">
        <f>texty!A112</f>
        <v>brosse laterale anti-poussiere auto-adhesif</v>
      </c>
      <c r="B57" s="66">
        <v>308639</v>
      </c>
      <c r="C57" s="467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Fichier technique de ce systeme</v>
      </c>
      <c r="B60" s="15"/>
      <c r="C60" s="23"/>
      <c r="D60" s="71" t="str">
        <f>Faworyt!D61</f>
        <v>total (HT)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">
      <c r="A61" s="70" t="str">
        <f>System10!A67</f>
        <v>votre note: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argent</v>
      </c>
      <c r="M62" s="19" t="s">
        <v>968</v>
      </c>
    </row>
    <row r="63" spans="1:14" ht="12.75" customHeight="1" x14ac:dyDescent="0.2">
      <c r="A63" s="695" t="str">
        <f>IF(N63=1,texty!A215,IF(J63&gt;0,texty!A214,""))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 xml:space="preserve">olive </v>
      </c>
      <c r="M63" s="19" t="s">
        <v>42</v>
      </c>
      <c r="N63" s="4">
        <f>IF(ISERROR(J63),1,0)</f>
        <v>1</v>
      </c>
    </row>
    <row r="64" spans="1:14" ht="12.75" hidden="1" customHeight="1" x14ac:dyDescent="0.2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42578125" style="4" customWidth="1"/>
    <col min="2" max="2" width="16.2851562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">
      <c r="A2" s="405" t="s">
        <v>853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25">
      <c r="A3" s="582" t="str">
        <f>CONCATENATE(texty!A243," ",7,".",54)</f>
        <v>Catalogue général quincaillerie 2024 page : 7.54</v>
      </c>
      <c r="B3" s="318" t="str">
        <f>CONCATENATE(texty!A34," / max.        2 742 mm /")</f>
        <v>hauteur / max.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7"/>
      <c r="G3" s="5"/>
      <c r="H3" s="5"/>
      <c r="L3" s="5"/>
      <c r="M3" s="15"/>
      <c r="N3" s="19"/>
      <c r="O3" s="1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7"/>
      <c r="G4" s="700"/>
      <c r="H4" s="700"/>
      <c r="I4" s="700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il est nécessaire de remplir les 4 cellules!!!dimension en mm</v>
      </c>
      <c r="C5" s="713"/>
      <c r="D5" s="713"/>
      <c r="E5" s="713"/>
      <c r="F5" s="366"/>
      <c r="G5" s="700"/>
      <c r="H5" s="700"/>
      <c r="I5" s="700"/>
      <c r="K5" s="173"/>
      <c r="L5" s="3"/>
      <c r="M5" s="15"/>
      <c r="N5" s="4" t="str">
        <f>N8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/>
      <c r="R6" s="674"/>
      <c r="S6" s="674"/>
      <c r="T6" s="674"/>
      <c r="U6" s="674"/>
    </row>
    <row r="7" spans="1:21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texty!A72</f>
        <v>dimension de remplissage 10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Poids maximal de la porte 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">
      <c r="A9" s="9" t="str">
        <f>texty!A75</f>
        <v xml:space="preserve">rail haut/ rail de guidage  au sol 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">
      <c r="A10" s="9" t="str">
        <f>texty!A76</f>
        <v>profil prises de main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">
      <c r="A11" s="154" t="str">
        <f>texty!A64</f>
        <v>Cette version ne peux pas etre combiné avec du vitrage/miroir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5.5" x14ac:dyDescent="0.2">
      <c r="A12" s="685" t="str">
        <f>IF(SUM(D39:D40)&gt;0,texty!A246,"")</f>
        <v/>
      </c>
      <c r="B12" s="685"/>
      <c r="C12" s="606" t="str">
        <f>texty!A78</f>
        <v>soustraction supplémentaire de la hauteur des remplissages de porte calculés en cas d'utilisation de profilé de séparation/connection.</v>
      </c>
      <c r="D12" s="7"/>
      <c r="E12" s="7"/>
      <c r="F12" s="7"/>
      <c r="G12" s="5"/>
      <c r="H12" s="5"/>
      <c r="L12" s="5"/>
      <c r="R12" s="147"/>
    </row>
    <row r="13" spans="1:21" ht="33" customHeight="1" x14ac:dyDescent="0.2">
      <c r="A13" s="685"/>
      <c r="B13" s="685"/>
      <c r="C13" s="393"/>
      <c r="D13" s="7"/>
      <c r="E13" s="7"/>
      <c r="F13" s="7"/>
      <c r="G13" s="5"/>
      <c r="H13" s="5"/>
      <c r="L13" s="5"/>
      <c r="R13" s="147"/>
    </row>
    <row r="14" spans="1:21" x14ac:dyDescent="0.2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remise partenaire:</v>
      </c>
      <c r="H22" s="5"/>
      <c r="M22" s="5"/>
      <c r="U22" s="150"/>
    </row>
    <row r="23" spans="1:22" ht="12.75" customHeight="1" x14ac:dyDescent="0.2">
      <c r="A23" s="12" t="str">
        <f>texty!A80</f>
        <v>Réf. article, prix: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code</v>
      </c>
      <c r="C24" s="16" t="str">
        <f>+System10!C27</f>
        <v>titre:</v>
      </c>
      <c r="D24" s="17" t="str">
        <f>+System10!D27</f>
        <v>pc</v>
      </c>
      <c r="E24" s="17" t="str">
        <f>+System10!E27</f>
        <v>prix/pc</v>
      </c>
      <c r="F24" s="17" t="str">
        <f>+System10!F27</f>
        <v>prix total</v>
      </c>
      <c r="G24" s="18" t="str">
        <f>+System10!G27</f>
        <v>prix net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rail de guidage haut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 xml:space="preserve">rail de guidage  au sol 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profilé cache vis  (masque):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roulettes hautes (sets)</v>
      </c>
      <c r="B28" s="66">
        <v>98092</v>
      </c>
      <c r="C28" s="23" t="str">
        <f>+VLOOKUP(B28,cennik!A:G,2,FALSE)</f>
        <v>SEVROLL 10203 Comfort upper trolley 18mm - 2 pcs</v>
      </c>
      <c r="D28" s="15">
        <f>IF((D41+D42)&gt;D4,0,D4-(D42+D41))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roulettes basses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brosse  fin de course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profil prises de main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Accessoires en options:</v>
      </c>
      <c r="B33" s="113"/>
      <c r="C33" s="116"/>
      <c r="D33" s="370" t="str">
        <f>+Faworyt!D34</f>
        <v>définire la quantité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stoppeur /positionneur de porte pour rail haut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stoppeur /positionneur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amortisseur/soft close Mini 25 kg (paire)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 xml:space="preserve">fil d'agrafe / pince à brosse pour brosse de fin de course 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profilé de connection H18 - 3M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profilé de connection T - 3M avec rainure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 xml:space="preserve">profilé de connection T - 3M avec rebord 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profilé "U" pour panneau bois 18 mm(rebord)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profilé d'angles mini 11 x 17 mm - LG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profilé d'angles K2 19 x 18 mm - LG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profilé d'angles K2 19 x 18 mm - LG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serrure de porte coulissante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brosse laterale anti-poussiere auto-adhesif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Accessoires supplémentaires pour le système de portes coulissantes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">
      <c r="A59" s="209" t="str">
        <f>texty!A244</f>
        <v>Fichier technique de ce systeme</v>
      </c>
      <c r="B59" s="7"/>
      <c r="C59" s="7"/>
      <c r="D59" s="71" t="str">
        <f>texty!A15</f>
        <v>total (HT)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>argent</v>
      </c>
      <c r="M59" s="19" t="s">
        <v>971</v>
      </c>
    </row>
    <row r="60" spans="1:14" ht="12.75" customHeight="1" x14ac:dyDescent="0.2">
      <c r="A60" s="70" t="str">
        <f>System10!A67</f>
        <v>votre note:</v>
      </c>
      <c r="B60" s="697"/>
      <c r="C60" s="698"/>
      <c r="D60" s="698"/>
      <c r="E60" s="698"/>
      <c r="F60" s="698"/>
      <c r="G60" s="699"/>
      <c r="H60" s="5"/>
      <c r="L60" s="4" t="str">
        <f>texty!A130</f>
        <v xml:space="preserve">olive </v>
      </c>
      <c r="M60" s="19" t="s">
        <v>42</v>
      </c>
    </row>
    <row r="61" spans="1:14" ht="12.75" customHeight="1" x14ac:dyDescent="0.2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">
      <c r="A62" s="695" t="str">
        <f>IF(N62=1,texty!A215,IF(J62&gt;0,texty!A214,""))</f>
        <v>certains articles ne sont pas produits dans les longeurs souhaités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8.140625" style="4" customWidth="1"/>
    <col min="3" max="3" width="53.71093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855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25">
      <c r="A3" s="582" t="str">
        <f>CONCATENATE(texty!A243," ",7,".",54)</f>
        <v>Catalogue général quincaillerie 2024 page : 7.54</v>
      </c>
      <c r="B3" s="318" t="str">
        <f>CONCATENATE(texty!A34," 
/ max. 2 742 mm /")</f>
        <v>hauteur 
/ max.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8"/>
      <c r="G3" s="5"/>
      <c r="H3" s="5"/>
      <c r="L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il est nécessaire de remplir les 4 cellules!!!dimension en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dimension de miroir/ paneau bois 12 mm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9" t="str">
        <f>texty!A51</f>
        <v>longeur du profil prise de main (+ 2 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Les dimensions maximales du vantail avec miroir sont de 2400 x 700 mm.</v>
      </c>
      <c r="B12" s="715"/>
      <c r="C12" s="600" t="str">
        <f>texty!A78</f>
        <v>soustraction supplémentaire de la hauteur des remplissages de porte calculés en cas d'utilisation de profilé de séparation/connection.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remise partenaire:</v>
      </c>
      <c r="H22" s="5"/>
      <c r="M22" s="5"/>
      <c r="U22" s="150"/>
    </row>
    <row r="23" spans="1:22" ht="12.75" customHeight="1" x14ac:dyDescent="0.2">
      <c r="A23" s="12" t="str">
        <f>texty!A80</f>
        <v>Réf. article, prix: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code</v>
      </c>
      <c r="C24" s="16" t="str">
        <f>+System10!C27</f>
        <v>titre:</v>
      </c>
      <c r="D24" s="17" t="str">
        <f>+System10!D27</f>
        <v>pc</v>
      </c>
      <c r="E24" s="17" t="str">
        <f>+System10!E27</f>
        <v>prix/pc</v>
      </c>
      <c r="F24" s="17" t="str">
        <f>+System10!F27</f>
        <v>prix total</v>
      </c>
      <c r="G24" s="18" t="str">
        <f>+System10!G27</f>
        <v>prix net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rail de guidage haut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 xml:space="preserve">rail de guidage  au sol 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profilé cache vis  (masque):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roulettes hautes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IF((D42+D41)&gt;D4,0,D4-(D41+D42))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roulettes basses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brosse  fin de course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profil prises de main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Accessoires en options:</v>
      </c>
      <c r="B33" s="113"/>
      <c r="C33" s="116"/>
      <c r="D33" s="371" t="str">
        <f>+Faworyt!D34</f>
        <v>définire la quantité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stoppeur /positionneur de porte pour rail haut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stoppeur /positionneur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amortisseur/soft close Mini 25 kg (paire)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 xml:space="preserve">fil d'agrafe / pince à brosse pour brosse de fin de course 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profilé de connection H18 - 3M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profilé de connection T - 3M avec rainure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 xml:space="preserve">profilé de connection T - 3M avec rebord 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profilé "U" pour panneau bois 18 mm(rebord)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profilé d'angles mini 11 x 17 mm - LG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profilé d'angles K2 19 x 18 mm - LG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profilé d'angles K2 19 x 18 mm - LG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cale de démarcation pour le remplissage des feuilles 16 mm</v>
      </c>
      <c r="B55" s="66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320" t="str">
        <f>texty!A240</f>
        <v>serrure de porte coulissante</v>
      </c>
      <c r="B56" s="66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brosse laterale anti-poussiere auto-adhesif</v>
      </c>
      <c r="B57" s="66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">
      <c r="A60" s="209" t="str">
        <f>texty!A244</f>
        <v>Fichier technique de ce systeme</v>
      </c>
      <c r="B60" s="7"/>
      <c r="C60" s="7"/>
      <c r="D60" s="71" t="str">
        <f>texty!A15</f>
        <v>total (HT)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>argent</v>
      </c>
    </row>
    <row r="61" spans="1:14" ht="12.75" customHeight="1" x14ac:dyDescent="0.2">
      <c r="A61" s="70" t="str">
        <f>System10!A67</f>
        <v>votre note:</v>
      </c>
      <c r="B61" s="697"/>
      <c r="C61" s="698"/>
      <c r="D61" s="698"/>
      <c r="E61" s="698"/>
      <c r="F61" s="698"/>
      <c r="G61" s="699"/>
      <c r="H61" s="5"/>
      <c r="L61" s="4" t="str">
        <f>texty!A130</f>
        <v xml:space="preserve">olive </v>
      </c>
    </row>
    <row r="62" spans="1:14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IF(N63=1,texty!A215,IF(J63&gt;0,texty!A214,""))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4.570312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854</v>
      </c>
      <c r="B2" s="50" t="str">
        <f>profil!T7</f>
        <v>Client:, , TVA: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25">
      <c r="A3" s="582" t="str">
        <f>CONCATENATE(texty!A243," ",7,".",54)</f>
        <v>Catalogue général quincaillerie 2024 page : 7.54</v>
      </c>
      <c r="B3" s="318" t="str">
        <f>CONCATENATE(texty!A34," / max.        2 742 mm /")</f>
        <v>hauteur / max.        2 742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8"/>
      <c r="G3" s="5"/>
      <c r="H3" s="5"/>
      <c r="L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il est nécessaire de remplir les 4 cellules!!!dimension en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battant de porte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dimension de remplissage 18 mm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Poids maximal de la porte 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dimension de miroir/ paneau bois 12 mm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395" t="str">
        <f>texty!A51</f>
        <v>longeur du profil prise de main (+ 2 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Les dimensions maximales du vantail avec miroir sont de 2400 x 700 mm.</v>
      </c>
      <c r="B12" s="715"/>
      <c r="C12" s="600" t="str">
        <f>texty!A78</f>
        <v>soustraction supplémentaire de la hauteur des remplissages de porte calculés en cas d'utilisation de profilé de séparation/connection.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384"/>
      <c r="D13" s="7"/>
      <c r="E13" s="7"/>
      <c r="F13" s="7"/>
      <c r="G13" s="5"/>
      <c r="L13" s="5"/>
    </row>
    <row r="14" spans="1:21" ht="41.25" customHeight="1" x14ac:dyDescent="0.2">
      <c r="A14" s="685"/>
      <c r="B14" s="685"/>
      <c r="C14" s="384"/>
      <c r="D14" s="7"/>
      <c r="E14" s="7"/>
      <c r="F14" s="7"/>
      <c r="G14" s="5"/>
      <c r="L14" s="5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remise partenaire:</v>
      </c>
      <c r="H22" s="5"/>
      <c r="M22" s="5"/>
      <c r="U22" s="150"/>
    </row>
    <row r="23" spans="1:22" ht="12.75" customHeight="1" x14ac:dyDescent="0.2">
      <c r="A23" s="12" t="str">
        <f>texty!A80</f>
        <v>Réf. article, prix: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code</v>
      </c>
      <c r="C24" s="16" t="str">
        <f>+System10!C27</f>
        <v>titre:</v>
      </c>
      <c r="D24" s="17" t="str">
        <f>+System10!D27</f>
        <v>pc</v>
      </c>
      <c r="E24" s="17" t="str">
        <f>+System10!E27</f>
        <v>prix/pc</v>
      </c>
      <c r="F24" s="17" t="str">
        <f>+System10!F27</f>
        <v>prix total</v>
      </c>
      <c r="G24" s="18" t="str">
        <f>+System10!G27</f>
        <v>prix net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rail de guidage haut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 xml:space="preserve">rail de guidage  au sol 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profilé cache vis  (masque):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roulettes hautes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roulettes basses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brosse  fin de course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profil prises de main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Accessoires en options:</v>
      </c>
      <c r="B33" s="113"/>
      <c r="C33" s="116"/>
      <c r="D33" s="371" t="str">
        <f>+Faworyt!D34</f>
        <v>définire la quantité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stoppeur /positionneur de porte pour rail haut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>stoppeur /positionneur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amortisseur/soft close Mini 25 kg (paire)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amortisseur/soft close Mini 40 kg (paire)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amortisseur/soft close Mini 60 kg (paire)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amortisseur/sof close pour porte centrale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amortisseur/sof close pour porte centrale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amortisseur soft close (paire)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amortisseur soft close (paire)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 xml:space="preserve">fil d'agrafe / pince à brosse pour brosse de fin de course 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profilé de connection H18 - 3M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profilé de connection T - 3M avec rainure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 xml:space="preserve">profilé de connection T - 3M avec rebord 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profilé "U" pour panneau bois 18 mm(lisse)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profilé "U" pour panneau bois 18 mm(rebord)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">
      <c r="A49" s="134" t="str">
        <f>texty!A119</f>
        <v>profilé d'angles mini 11 x 17 mm - LG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">
      <c r="A50" s="134" t="str">
        <f>texty!A120</f>
        <v>profilé d'angles mini 11 x 17 mm - LG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">
      <c r="A51" s="134" t="str">
        <f>texty!A121</f>
        <v>profilé d'angles mini 11 x 17 mm - LG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">
      <c r="A52" s="134" t="str">
        <f>texty!A122</f>
        <v>profilé d'angles K2 19 x 18 mm - LG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">
      <c r="A53" s="134" t="str">
        <f>texty!A123</f>
        <v>profilé d'angles K2 19 x 18 mm - LG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">
      <c r="A54" s="134" t="str">
        <f>texty!A124</f>
        <v>profilé d'angles K2 19 x 18 mm - LG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">
      <c r="A55" s="134" t="str">
        <f>texty!A241</f>
        <v>cale de démarcation pour le remplissage des feuilles 16 mm</v>
      </c>
      <c r="B55" s="66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">
      <c r="A56" s="320" t="str">
        <f>texty!A240</f>
        <v>serrure de porte coulissante</v>
      </c>
      <c r="B56" s="66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">
      <c r="A57" s="6" t="str">
        <f>texty!A90</f>
        <v>brosse laterale anti-poussiere</v>
      </c>
      <c r="B57" s="66">
        <v>95946</v>
      </c>
      <c r="C57" s="23" t="str">
        <f>+VLOOKUP(B57,cennik!A:G,2,FALSE)</f>
        <v>SEVROLL plug-in dust brush 4.8x13mm gray</v>
      </c>
      <c r="D57" s="27"/>
      <c r="E57" s="193">
        <f>+VLOOKUP(B57,cennik!A:G,3,FALSE)</f>
        <v>0.1158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">
      <c r="A59" s="209" t="str">
        <f>texty!A190</f>
        <v>Accessoires supplémentaires pour le système de portes coulissantes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">
      <c r="A60" s="209" t="str">
        <f>texty!A244</f>
        <v>Fichier technique de ce systeme</v>
      </c>
      <c r="B60" s="7"/>
      <c r="C60" s="7"/>
      <c r="D60" s="71" t="str">
        <f>texty!A15</f>
        <v>total (HT)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>argent</v>
      </c>
    </row>
    <row r="61" spans="1:13" ht="12.75" customHeight="1" x14ac:dyDescent="0.2">
      <c r="A61" s="70" t="str">
        <f>System10!A67</f>
        <v>votre note:</v>
      </c>
      <c r="B61" s="697"/>
      <c r="C61" s="698"/>
      <c r="D61" s="698"/>
      <c r="E61" s="698"/>
      <c r="F61" s="698"/>
      <c r="G61" s="699"/>
      <c r="H61" s="5"/>
      <c r="L61" s="4" t="str">
        <f>texty!A130</f>
        <v xml:space="preserve">olive </v>
      </c>
    </row>
    <row r="62" spans="1:13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">
      <c r="A63" s="695" t="str">
        <f>IF(M63=1,texty!A215,IF(J63&gt;0,texty!A214,""))</f>
        <v>certains articles ne sont pas produits dans les longeurs souhaités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" style="4" customWidth="1"/>
    <col min="2" max="2" width="15.7109375" style="4" customWidth="1"/>
    <col min="3" max="3" width="55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texty!A259</f>
        <v>Era (sans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",7,".",62)</f>
        <v>Catalogue général quincaillerie 2024 page : 7.62</v>
      </c>
      <c r="B3" s="318" t="str">
        <f>CONCATENATE(texty!A34," / max.        2 740 mm /")</f>
        <v>hauteur / max.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Poids maximal de la porte 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dimension de remplissage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">
      <c r="A12" s="9"/>
      <c r="B12" s="9"/>
      <c r="C12" s="484" t="str">
        <f>texty!A52</f>
        <v>soustraction supplémentaire de la hauteur des remplissages de porte calculés en cas d'utilisation de profilé de séparation/connection.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remise partenaire: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Réf. article, prix: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code</v>
      </c>
      <c r="C25" s="16" t="str">
        <f>+System10!C27</f>
        <v>titre:</v>
      </c>
      <c r="D25" s="17" t="str">
        <f>+System10!D27</f>
        <v>pc</v>
      </c>
      <c r="E25" s="17" t="str">
        <f>+System10!E27</f>
        <v>prix/pc</v>
      </c>
      <c r="F25" s="17" t="str">
        <f>+System10!F27</f>
        <v>prix total</v>
      </c>
      <c r="G25" s="18" t="str">
        <f>+System10!G27</f>
        <v>prix net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rail de guidage haut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 xml:space="preserve">rail de guidage  au sol 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 xml:space="preserve">profilé cache vis pour rail au sol 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roulettes hautes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roulettes basses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brosse  fin de course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profil prises de main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Accessoires en options:</v>
      </c>
      <c r="B34" s="7"/>
      <c r="C34" s="475"/>
      <c r="D34" s="24" t="str">
        <f>System10!D41</f>
        <v>définire la quantité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stoppeur /positionneur de porte pour rail haut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stoppeur /positionneur de porte pour rail bas</v>
      </c>
      <c r="B36" s="590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Vis pour rail de guidage au sol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profilé de connection H21- Simple 18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profilé de connection H28- Simple 18</v>
      </c>
      <c r="B39" s="15" t="str">
        <f>IFERROR(+VLOOKUP(O7,data!C521:D523,2,0),"N/A")</f>
        <v>N/A</v>
      </c>
      <c r="C39" s="23" t="str">
        <f>IF(B39=data!D64,texty!A239,+VLOOKUP(B39,cennik!A:G,2,FALSE))</f>
        <v>ce profil n'est pas disponible dans la couleur et la longueur souhaitée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amortisseur/soft close Mini 25 kg (paire)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amortisseur/soft close Mini 40 kg (paire)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amortisseur/sof close pour porte centrale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amortisseur/sof close pour porte centrale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brosse laterale anti-poussiere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profilé d'angles mini 11 x 17 mm - LG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profilé d'angles mini 11 x 17 mm - LG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profilé d'angles mini 11 x 17 mm - LG 3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profilé d'angles K2 19 x 18 mm - LG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profilé d'angles K2 19 x 18 mm - LG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profilé d'angles K2 19 x 18 mm - LG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cale de démarcation pour le remplissage des feuilles 16 mm</v>
      </c>
      <c r="B51" s="15">
        <v>308631</v>
      </c>
      <c r="C51" s="475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serrure de porte coulissante</v>
      </c>
      <c r="B52" s="15">
        <v>216363</v>
      </c>
      <c r="C52" s="475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2.75" customHeight="1" x14ac:dyDescent="0.2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">
      <c r="A55" s="209" t="str">
        <f>texty!A190</f>
        <v>Accessoires supplémentaires pour le système de portes coulissantes</v>
      </c>
      <c r="E55" s="89"/>
      <c r="F55" s="89"/>
      <c r="G55" s="89"/>
      <c r="I55" s="166"/>
      <c r="J55" s="166"/>
      <c r="K55" s="5"/>
    </row>
    <row r="56" spans="1:13" ht="12.75" customHeight="1" x14ac:dyDescent="0.2">
      <c r="A56" s="209" t="str">
        <f>texty!A244</f>
        <v>Fichier technique de ce systeme</v>
      </c>
      <c r="B56" s="7"/>
      <c r="C56" s="7"/>
      <c r="D56" s="71" t="str">
        <f>texty!A15</f>
        <v>total (HT)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>argent</v>
      </c>
    </row>
    <row r="57" spans="1:13" ht="12.75" customHeight="1" x14ac:dyDescent="0.2">
      <c r="A57" s="70" t="str">
        <f>System10!A67</f>
        <v>votre note:</v>
      </c>
      <c r="B57" s="701"/>
      <c r="C57" s="702"/>
      <c r="D57" s="702"/>
      <c r="E57" s="702"/>
      <c r="F57" s="702"/>
      <c r="G57" s="702"/>
      <c r="K57" s="4" t="str">
        <f>texty!A130</f>
        <v xml:space="preserve">olive 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 xml:space="preserve">blanc brillant </v>
      </c>
    </row>
    <row r="59" spans="1:13" ht="12.75" customHeight="1" x14ac:dyDescent="0.2">
      <c r="A59" s="695" t="str">
        <f>IF(M59=1,texty!A215,IF(J59&gt;0,texty!A214,""))</f>
        <v>certains articles ne sont pas produits dans les longeurs souhaités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noir mat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19" customWidth="1"/>
    <col min="2" max="2" width="15.7109375" style="19" customWidth="1"/>
    <col min="3" max="3" width="53.85546875" style="19" customWidth="1"/>
    <col min="4" max="4" width="15.85546875" style="19" customWidth="1"/>
    <col min="5" max="5" width="14.7109375" style="19" customWidth="1"/>
    <col min="6" max="6" width="16.140625" style="19" customWidth="1"/>
    <col min="7" max="7" width="14.7109375" style="19" customWidth="1"/>
    <col min="8" max="8" width="4.7109375" style="19" customWidth="1"/>
    <col min="9" max="9" width="24.7109375" style="22" customWidth="1"/>
    <col min="10" max="10" width="4.7109375" style="5" hidden="1" customWidth="1"/>
    <col min="11" max="11" width="11.28515625" style="5" hidden="1" customWidth="1"/>
    <col min="12" max="12" width="14.7109375" style="4" hidden="1" customWidth="1"/>
    <col min="13" max="13" width="11.7109375" style="4" hidden="1" customWidth="1"/>
    <col min="14" max="14" width="8.7109375" style="4" hidden="1" customWidth="1"/>
    <col min="15" max="15" width="7.28515625" style="4" hidden="1" customWidth="1"/>
    <col min="16" max="16" width="9.140625" style="4" hidden="1" customWidth="1"/>
    <col min="17" max="17" width="7" style="4" hidden="1" customWidth="1"/>
    <col min="18" max="18" width="10.42578125" style="4" hidden="1" customWidth="1"/>
    <col min="19" max="19" width="12" style="4" hidden="1" customWidth="1"/>
    <col min="20" max="20" width="11.42578125" style="4" hidden="1" customWidth="1"/>
    <col min="21" max="21" width="5.140625" style="4" hidden="1" customWidth="1"/>
    <col min="22" max="23" width="5.7109375" style="4" hidden="1" customWidth="1"/>
    <col min="24" max="25" width="4.42578125" style="4" hidden="1" customWidth="1"/>
    <col min="26" max="26" width="11.42578125" style="4" hidden="1" customWidth="1"/>
    <col min="27" max="16384" width="9.140625" style="4" hidden="1"/>
  </cols>
  <sheetData>
    <row r="1" spans="1:22" ht="13.5" customHeight="1" thickBot="1" x14ac:dyDescent="0.25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">
      <c r="A2" s="405" t="s">
        <v>6580</v>
      </c>
      <c r="B2" s="317" t="str">
        <f>profil!T7</f>
        <v>Client:, , TVA: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25">
      <c r="A3" s="582" t="str">
        <f>CONCATENATE(texty!A243," ",7,".",23)</f>
        <v>Catalogue général quincaillerie 2024 page : 7.23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</row>
    <row r="4" spans="1:22" ht="18" customHeight="1" x14ac:dyDescent="0.2">
      <c r="A4" s="321" t="str">
        <f>texty!A70</f>
        <v>DIMENSION INTERIEUR DU PLACARD: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2" t="str">
        <f>texty!A71</f>
        <v>battant de porte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Dans le cas d´un remplisage en verre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2" t="str">
        <f>texty!A72</f>
        <v>dimension de remplissage 10 mm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2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2" t="str">
        <f>texty!A74</f>
        <v>longeur du rail haut et rail de guidage au sol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2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2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2" t="str">
        <f>texty!A77</f>
        <v>longeur du joint d'étanchéité de vitrage pour une porte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5"/>
      <c r="R15" s="147"/>
    </row>
    <row r="16" spans="1:22" x14ac:dyDescent="0.2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">
      <c r="A20" s="320"/>
      <c r="B20" s="596" t="str">
        <f>texty!A242</f>
        <v>jeux de dilations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remise partenaire: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25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25">
      <c r="A28" s="320" t="str">
        <f>texty!A81</f>
        <v>rail de guidage haut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25">
      <c r="A29" s="320" t="str">
        <f>texty!A82</f>
        <v xml:space="preserve">rail de guidage  au sol 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texty!A83</f>
        <v>profilé cache vis  (masque):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texty!A84</f>
        <v>roulettes hautes (sets)</v>
      </c>
      <c r="B31" s="14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texty!A85</f>
        <v>roulettes basses (set)</v>
      </c>
      <c r="B32" s="14">
        <f>IF(F4=M64,328321,229441)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texty!A89</f>
        <v>brosse  fin de course</v>
      </c>
      <c r="B33" s="14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texty!A91</f>
        <v>profil prises de main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">
      <c r="A35" s="320" t="str">
        <f>texty!A92</f>
        <v>vis de fixation</v>
      </c>
      <c r="B35" s="14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">
      <c r="A36" s="320" t="str">
        <f>texty!A93</f>
        <v>profil de guidage haut (plafond)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">
      <c r="A37" s="320" t="str">
        <f>texty!A94</f>
        <v>profil de guidage haut (plafond)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">
      <c r="A38" s="320" t="str">
        <f>texty!A95</f>
        <v xml:space="preserve">profil horizontal inférieur pour encadrement 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">
      <c r="A39" s="320" t="str">
        <f>texty!A96</f>
        <v xml:space="preserve">profil horizontal inférieur pour encadrement 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">
      <c r="A41" s="325" t="str">
        <f>texty!A66</f>
        <v>Accessoires en options:</v>
      </c>
      <c r="B41" s="14"/>
      <c r="D41" s="343" t="str">
        <f>texty!A33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">
      <c r="A42" s="320" t="str">
        <f>texty!A88</f>
        <v>stoppeur /positionneur de porte pour rail haut</v>
      </c>
      <c r="B42" s="14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</row>
    <row r="43" spans="1:22" ht="12.75" customHeight="1" x14ac:dyDescent="0.2">
      <c r="A43" s="320" t="str">
        <f>texty!A86</f>
        <v>stoppeur /positionneur de porte pour rail bas</v>
      </c>
      <c r="B43" s="14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">
      <c r="A44" s="320" t="str">
        <f>texty!A228</f>
        <v>amortisseur/soft close Mini 25 kg (paire)</v>
      </c>
      <c r="B44" s="14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">
      <c r="A49" s="320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">
      <c r="A51" s="320" t="str">
        <f>texty!A100</f>
        <v>profilé de connection H10 - 3M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">
      <c r="A52" s="320" t="str">
        <f>texty!A101</f>
        <v>profilé de connection H30 - 3M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">
      <c r="A53" s="320" t="str">
        <f>texty!A92</f>
        <v>vis de fixation</v>
      </c>
      <c r="B53" s="14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">
      <c r="A55" s="320" t="str">
        <f>texty!A90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">
      <c r="C57" s="344" t="str">
        <f>texty!A10</f>
        <v>Longueur nécessaire d'un joint d'étanchéité  en cas de remplissage complet du verre (en mètres linéaires)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">
      <c r="A58" s="345" t="str">
        <f>texty!A12</f>
        <v>(en combinaison avec les profils H, il est nécessaire d'ajouter la longueur requise - le joint d'étanchéité  doit être appliqué sur toute la circonférence de chaque verre)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">
      <c r="A59" s="320" t="str">
        <f>texty!A102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">
      <c r="A60" s="320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">
      <c r="A61" s="320" t="str">
        <f>texty!A104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">
      <c r="A62" s="209" t="str">
        <f>texty!A190</f>
        <v>Accessoires supplémentaires pour le système de portes coulissantes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">
      <c r="A63" s="209" t="str">
        <f>texty!A244</f>
        <v>Fichier technique de ce systeme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argent</v>
      </c>
      <c r="M64" s="4" t="s">
        <v>968</v>
      </c>
    </row>
    <row r="65" spans="1:14" ht="12.75" customHeight="1" x14ac:dyDescent="0.2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data!J5</f>
        <v>or/laiton</v>
      </c>
      <c r="M65" s="4" t="s">
        <v>42</v>
      </c>
    </row>
    <row r="66" spans="1:14" ht="12.75" customHeight="1" x14ac:dyDescent="0.2">
      <c r="B66" s="15"/>
      <c r="C66" s="15"/>
      <c r="D66" s="350" t="str">
        <f>texty!A15</f>
        <v>total (HT)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data!J6</f>
        <v xml:space="preserve">olive </v>
      </c>
    </row>
    <row r="67" spans="1:14" ht="12.75" customHeight="1" x14ac:dyDescent="0.2">
      <c r="A67" s="337" t="str">
        <f>texty!A14</f>
        <v>votre note: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9.28515625" style="4" customWidth="1"/>
    <col min="2" max="2" width="15.7109375" style="4" customWidth="1"/>
    <col min="3" max="3" width="5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1.570312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texty!A261</f>
        <v>Rekord (sans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",7,".",62)</f>
        <v>Catalogue général quincaillerie 2024 page : 7.62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texty!A47</f>
        <v>battant de porte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Poids maximal de la porte 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dimension de remplissage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dimension de remplissage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dimension de miroir/ paneau bois 12 mm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longeur du profil prise de main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" x14ac:dyDescent="0.2">
      <c r="A12" s="9"/>
      <c r="B12" s="9"/>
      <c r="C12" s="375" t="str">
        <f>texty!A78</f>
        <v>soustraction supplémentaire de la hauteur des remplissages de porte calculés en cas d'utilisation de profilé de séparation/connection.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remise partenaire: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Réf. article, prix: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code</v>
      </c>
      <c r="C25" s="16" t="str">
        <f>+System10!C27</f>
        <v>titre:</v>
      </c>
      <c r="D25" s="17" t="str">
        <f>+System10!D27</f>
        <v>pc</v>
      </c>
      <c r="E25" s="17" t="str">
        <f>+System10!E27</f>
        <v>prix/pc</v>
      </c>
      <c r="F25" s="17" t="str">
        <f>+System10!F27</f>
        <v>prix total</v>
      </c>
      <c r="G25" s="18" t="str">
        <f>+System10!G27</f>
        <v>prix net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rail de guidage haut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 xml:space="preserve">rail de guidage  au sol 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 xml:space="preserve">profilé cache vis pour rail au sol 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roulettes hautes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roulettes basses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brosse  fin de course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profil prises de main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Accessoires en options:</v>
      </c>
      <c r="B34" s="7"/>
      <c r="C34" s="475"/>
      <c r="D34" s="24" t="str">
        <f>System10!D41</f>
        <v>définire la quantité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stoppeur /positionneur de porte pour rail haut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stoppeur /positionneur de porte pour rail bas</v>
      </c>
      <c r="B36" s="590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Vis pour rail de guidage au sol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profilé de connection H21- Simple 18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profilé de connection H28- Simple 18</v>
      </c>
      <c r="B39" s="15" t="str">
        <f>IFERROR(+VLOOKUP(O7,data!C521:D523,2,0),"N/A")</f>
        <v>N/A</v>
      </c>
      <c r="C39" s="23" t="str">
        <f>IF(B39=data!D64,texty!A239,+VLOOKUP(B39,cennik!A:G,2,FALSE))</f>
        <v>ce profil n'est pas disponible dans la couleur et la longueur souhaitée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amortisseur/soft close Mini 25 kg (paire)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amortisseur/soft close Mini 40 kg (paire)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amortisseur/sof close pour porte centrale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amortisseur/sof close pour porte centrale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brosse laterale anti-poussiere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profilé d'angles mini 11 x 17 mm - LG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profilé d'angles mini 11 x 17 mm - LG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profilé d'angles mini 11 x 17 mm - LG 3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profilé d'angles K2 19 x 18 mm - LG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profilé d'angles K2 19 x 18 mm - LG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profilé d'angles K2 19 x 18 mm - LG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cale de démarcation pour le remplissage des feuilles 16 mm</v>
      </c>
      <c r="B51" s="15">
        <v>308631</v>
      </c>
      <c r="C51" s="475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serrure de porte coulissante</v>
      </c>
      <c r="B52" s="15">
        <v>216363</v>
      </c>
      <c r="C52" s="475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5" x14ac:dyDescent="0.2">
      <c r="A54" s="209" t="str">
        <f>texty!A190</f>
        <v>Accessoires supplémentaires pour le système de portes coulissantes</v>
      </c>
      <c r="E54" s="89"/>
      <c r="F54" s="89"/>
      <c r="G54" s="89"/>
      <c r="I54" s="166"/>
      <c r="J54" s="166"/>
      <c r="K54" s="5"/>
    </row>
    <row r="55" spans="1:13" ht="12.75" customHeight="1" x14ac:dyDescent="0.2">
      <c r="A55" s="209" t="str">
        <f>texty!A244</f>
        <v>Fichier technique de ce systeme</v>
      </c>
      <c r="E55" s="89"/>
      <c r="F55" s="89"/>
      <c r="G55" s="89"/>
      <c r="I55" s="166"/>
      <c r="J55" s="166"/>
    </row>
    <row r="56" spans="1:13" ht="12.75" customHeight="1" x14ac:dyDescent="0.2">
      <c r="B56" s="7"/>
      <c r="C56" s="7"/>
      <c r="D56" s="71" t="str">
        <f>texty!A15</f>
        <v>total (HT)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>argent</v>
      </c>
    </row>
    <row r="57" spans="1:13" ht="12.75" customHeight="1" x14ac:dyDescent="0.2">
      <c r="A57" s="70" t="str">
        <f>System10!A67</f>
        <v>votre note:</v>
      </c>
      <c r="B57" s="701"/>
      <c r="C57" s="702"/>
      <c r="D57" s="702"/>
      <c r="E57" s="702"/>
      <c r="F57" s="702"/>
      <c r="G57" s="702"/>
      <c r="K57" s="4" t="str">
        <f>texty!A130</f>
        <v xml:space="preserve">olive 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noir mat</v>
      </c>
    </row>
    <row r="59" spans="1:13" ht="12.75" customHeight="1" x14ac:dyDescent="0.2">
      <c r="A59" s="695" t="str">
        <f>IF(M59=1,texty!A215,IF(J59&gt;0,texty!A214,""))</f>
        <v>certains articles ne sont pas produits dans les longeurs souhaités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texty!A258</f>
        <v>Era (avec 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",7,".",58)</f>
        <v>Catalogue général quincaillerie 2024 page : 7.58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dimension de remplissage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IFERROR((C7-57),"")</f>
        <v/>
      </c>
      <c r="D10" s="7"/>
      <c r="E10" s="7"/>
      <c r="F10" s="3" t="str">
        <f>texty!A44</f>
        <v>Poids maximal de la porte 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x14ac:dyDescent="0.2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/>
      <c r="B14" s="685"/>
      <c r="C14" s="607" t="str">
        <f>texty!A78</f>
        <v>soustraction supplémentaire de la hauteur des remplissages de porte calculés en cas d'utilisation de profilé de séparation/connection.</v>
      </c>
      <c r="D14" s="7"/>
      <c r="E14" s="7"/>
      <c r="F14" s="5"/>
      <c r="G14" s="5"/>
      <c r="K14" s="31"/>
      <c r="Q14" s="147"/>
    </row>
    <row r="15" spans="1:21" ht="28.5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29.2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jeux de dilations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remise partenaire: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Réf. article, prix: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code</v>
      </c>
      <c r="C29" s="16" t="str">
        <f>+System10!C27</f>
        <v>titre:</v>
      </c>
      <c r="D29" s="17" t="str">
        <f>+System10!D27</f>
        <v>pc</v>
      </c>
      <c r="E29" s="17" t="str">
        <f>+System10!E27</f>
        <v>prix/pc</v>
      </c>
      <c r="F29" s="17" t="str">
        <f>+System10!F27</f>
        <v>prix total</v>
      </c>
      <c r="G29" s="18" t="str">
        <f>+System10!G27</f>
        <v>prix net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rail de guidage haut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 xml:space="preserve">rail de guidage  au sol 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 xml:space="preserve">profilé cache vis pour rail au sol 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roulettes hautes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roulettes basses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brosse  fin de course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profil prises de main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vis de fixation</v>
      </c>
      <c r="B37" s="7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profil de guidage haut (plafond)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profil de guidage haut (plafond)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 xml:space="preserve">profil horizontal inférieur pour encadrement 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 xml:space="preserve">profil horizontal inférieur pour encadrement 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12" t="str">
        <f>texty!A66</f>
        <v>Accessoires en options:</v>
      </c>
      <c r="B43" s="7"/>
      <c r="C43" s="475"/>
      <c r="D43" s="24" t="str">
        <f>System10!D41</f>
        <v>définire la quantité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stoppeur /positionneur de porte pour rail haut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stoppeur /positionneur de porte pour rail bas</v>
      </c>
      <c r="B45" s="590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Vis pour rail de guidage au sol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profilé de connection H21- Simple 18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profilé de connection H28- Simple 18</v>
      </c>
      <c r="B48" s="15" t="str">
        <f>IFERROR(+VLOOKUP(O7,data!C521:D523,2,0),"N/A")</f>
        <v>N/A</v>
      </c>
      <c r="C48" s="23" t="str">
        <f>IF(B48=data!D64,texty!A239,+VLOOKUP(B48,cennik!A:G,2,FALSE))</f>
        <v>ce profil n'est pas disponible dans la couleur et la longueur souhaitée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vis de fixation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amortisseur/soft close Mini 25 kg (paire)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amortisseur/soft close Mini 40 kg (paire)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amortisseur/sof close pour porte centrale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amortisseur/sof close pour porte centrale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brosse laterale anti-poussiere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">
      <c r="A57" s="716" t="str">
        <f>IFERROR((CONCATENATE(texty!A7," ",D59," ",texty!A9)),"")</f>
        <v>0  Pour plusieurs portes avec vitrage il est necessaire de multiplier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 t="str">
        <f>texty!A11</f>
        <v>Quantité nécessaire de cales de fixation en cas de remplissage complet du verre (à commander par paquets de 40 pièces)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">
      <c r="A61" s="44" t="str">
        <f>texty!A11</f>
        <v>Quantité nécessaire de cales de fixation en cas de remplissage complet du verre (à commander par paquets de 40 pièces)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15" customHeight="1" x14ac:dyDescent="0.2">
      <c r="A62" s="372" t="str">
        <f>texty!A206</f>
        <v xml:space="preserve">Cales de fixation Blue 40 pcs (verre 4 mm) </v>
      </c>
      <c r="B62" s="7">
        <v>349856</v>
      </c>
      <c r="C62" s="23" t="str">
        <f>+VLOOKUP(B62,cennik!A:G,2,FALSE)</f>
        <v>SEVROLL 20361 fixing wedge Blue 40 pcs (glass 4mm)</v>
      </c>
      <c r="D62" s="41"/>
      <c r="E62" s="86">
        <f>+VLOOKUP(B62,cennik!A:G,3,FALSE)</f>
        <v>10.933999999999999</v>
      </c>
      <c r="F62" s="86">
        <f>+E62*D62</f>
        <v>0</v>
      </c>
      <c r="G62" s="373">
        <f>+F62*(100-G28)/100</f>
        <v>0</v>
      </c>
      <c r="H62" s="7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">
      <c r="A64" s="209" t="str">
        <f>texty!A190</f>
        <v>Accessoires supplémentaires pour le système de portes coulissantes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">
      <c r="A65" s="209" t="str">
        <f>texty!A244</f>
        <v>Fichier technique de ce systeme</v>
      </c>
      <c r="B65" s="485">
        <v>128842</v>
      </c>
      <c r="C65" s="486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E66" s="89"/>
      <c r="F66" s="89"/>
      <c r="G66" s="89"/>
      <c r="I66" s="166"/>
      <c r="J66" s="166"/>
    </row>
    <row r="67" spans="1:13" ht="12.75" customHeight="1" x14ac:dyDescent="0.2">
      <c r="B67" s="7"/>
      <c r="C67" s="7"/>
      <c r="D67" s="71" t="str">
        <f>texty!A15</f>
        <v>total (HT)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>argent</v>
      </c>
    </row>
    <row r="68" spans="1:13" ht="12.75" customHeight="1" x14ac:dyDescent="0.2">
      <c r="A68" s="70" t="str">
        <f>System10!A67</f>
        <v>votre note:</v>
      </c>
      <c r="B68" s="701"/>
      <c r="C68" s="702"/>
      <c r="D68" s="702"/>
      <c r="E68" s="702"/>
      <c r="F68" s="702"/>
      <c r="G68" s="702"/>
      <c r="K68" s="4" t="str">
        <f>texty!A130</f>
        <v xml:space="preserve">olive 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 xml:space="preserve">blanc brillant </v>
      </c>
    </row>
    <row r="70" spans="1:13" ht="12.75" customHeight="1" x14ac:dyDescent="0.2">
      <c r="A70" s="695" t="str">
        <f>IF(M70=1,texty!A215,IF(J70&gt;0,texty!A214,""))</f>
        <v>certains articles ne sont pas produits dans les longeurs souhaités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noir mat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60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texty!A260</f>
        <v>Rekord (avec  encadrement)</v>
      </c>
      <c r="B2" s="50" t="str">
        <f>profil!T7</f>
        <v>Client:, , TVA: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25">
      <c r="A3" s="582" t="str">
        <f>CONCATENATE(texty!A243," ",5,".",77)</f>
        <v>Catalogue général quincaillerie 2024 page : 5.77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466" t="str">
        <f>texty!A36</f>
        <v>nombre de portes</v>
      </c>
      <c r="E3" s="8" t="str">
        <f>texty!A37</f>
        <v>couleur</v>
      </c>
      <c r="F3" s="5"/>
      <c r="G3" s="5"/>
      <c r="K3" s="5"/>
    </row>
    <row r="4" spans="1:21" ht="25.5" customHeight="1" x14ac:dyDescent="0.2">
      <c r="A4" s="9" t="str">
        <f>texty!A70</f>
        <v>DIMENSION INTERIEUR DU PLACARD: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il est nécessaire de remplir les 4 cellules!!!dimension en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battant de porte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Dans le cas d´un remplisage en verre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dimension de remplissage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il est nécessaire d´employer un vitrage sécurit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de miroir/verre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ou de sécuriser le vitrage avec un film de protection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longeur du rail haut et rail de guidage au sol</v>
      </c>
      <c r="B10" s="53"/>
      <c r="C10" s="56" t="str">
        <f>IFERROR((C7-57),"")</f>
        <v/>
      </c>
      <c r="D10" s="7"/>
      <c r="E10" s="7"/>
      <c r="F10" s="3" t="str">
        <f>texty!A44</f>
        <v>Poids maximal de la porte 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 xml:space="preserve">rail haut/ rail de guidage  au sol 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profil prises de main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4" x14ac:dyDescent="0.2">
      <c r="A13" s="685" t="str">
        <f>IF(SUM(D50:D51)&gt;0,texty!A247,"")</f>
        <v/>
      </c>
      <c r="B13" s="685"/>
      <c r="C13" s="607" t="str">
        <f>texty!A78</f>
        <v>soustraction supplémentaire de la hauteur des remplissages de porte calculés en cas d'utilisation de profilé de séparation/connection.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/>
      <c r="B14" s="685"/>
      <c r="C14" s="375"/>
      <c r="D14" s="7"/>
      <c r="E14" s="7"/>
      <c r="F14" s="5"/>
      <c r="G14" s="5"/>
      <c r="K14" s="31"/>
      <c r="Q14" s="147"/>
    </row>
    <row r="15" spans="1:21" ht="19.899999999999999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43.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jeux de dilations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remise partenaire: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Réf. article, prix: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code</v>
      </c>
      <c r="C29" s="16" t="str">
        <f>+System10!C27</f>
        <v>titre:</v>
      </c>
      <c r="D29" s="17" t="str">
        <f>+System10!D27</f>
        <v>pc</v>
      </c>
      <c r="E29" s="17" t="str">
        <f>+System10!E27</f>
        <v>prix/pc</v>
      </c>
      <c r="F29" s="17" t="str">
        <f>+System10!F27</f>
        <v>prix total</v>
      </c>
      <c r="G29" s="18" t="str">
        <f>+System10!G27</f>
        <v>prix net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rail de guidage haut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 xml:space="preserve">rail de guidage  au sol 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 xml:space="preserve">profilé cache vis pour rail au sol 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roulettes hautes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roulettes basses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brosse  fin de course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profil prises de main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vis de fixation</v>
      </c>
      <c r="B37" s="15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profil de guidage haut (plafond)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profil de guidage haut (plafond)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 xml:space="preserve">profil horizontal inférieur pour encadrement 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 xml:space="preserve">profil horizontal inférieur pour encadrement 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Accessoires en options:</v>
      </c>
      <c r="B43" s="7"/>
      <c r="C43" s="475"/>
      <c r="D43" s="24" t="str">
        <f>System10!D41</f>
        <v>définire la quantité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stoppeur /positionneur de porte pour rail haut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stoppeur /positionneur de porte pour rail bas</v>
      </c>
      <c r="B45" s="590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Vis pour rail de guidage au sol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profilé de connection H21- Simple 18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profilé de connection H28- Simple 18</v>
      </c>
      <c r="B48" s="15" t="str">
        <f>IFERROR(VLOOKUP(O7,data!C521:D523,2,0),"N/A")</f>
        <v>N/A</v>
      </c>
      <c r="C48" s="23" t="str">
        <f>IF(B48=data!D64,texty!A239,+VLOOKUP(B48,cennik!A:G,2,FALSE))</f>
        <v>ce profil n'est pas disponible dans la couleur et la longueur souhaitée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vis de fixation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amortisseur/soft close Mini 25 kg (paire)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amortisseur/soft close Mini 40 kg (paire)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amortisseur/sof close pour porte centrale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amortisseur/sof close pour porte centrale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brosse laterale anti-poussiere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">
      <c r="A56" s="716" t="str">
        <f>IFERROR((CONCATENATE(texty!A7," ",D58," ",texty!A9)),"")</f>
        <v>0  Pour plusieurs portes avec vitrage il est necessaire de multiplier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3" t="str">
        <f>texty!A11</f>
        <v>Quantité nécessaire de cales de fixation en cas de remplissage complet du verre (à commander par paquets de 40 pièces)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44" t="str">
        <f>texty!A11</f>
        <v>Quantité nécessaire de cales de fixation en cas de remplissage complet du verre (à commander par paquets de 40 pièces)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15" customHeight="1" x14ac:dyDescent="0.2">
      <c r="A61" s="372" t="str">
        <f>texty!A206</f>
        <v xml:space="preserve">Cales de fixation Blue 40 pcs (verre 4 mm) </v>
      </c>
      <c r="B61" s="7">
        <v>349856</v>
      </c>
      <c r="C61" s="23" t="str">
        <f>+VLOOKUP(B61,cennik!A:G,2,FALSE)</f>
        <v>SEVROLL 20361 fixing wedge Blue 40 pcs (glass 4mm)</v>
      </c>
      <c r="D61" s="41"/>
      <c r="E61" s="86">
        <f>+VLOOKUP(B61,cennik!A:G,3,FALSE)</f>
        <v>10.933999999999999</v>
      </c>
      <c r="F61" s="86">
        <f>+E61*D61</f>
        <v>0</v>
      </c>
      <c r="G61" s="373">
        <f>+F61*(100-G28)/100</f>
        <v>0</v>
      </c>
      <c r="H61" s="7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">
      <c r="A63" s="209" t="str">
        <f>texty!A190</f>
        <v>Accessoires supplémentaires pour le système de portes coulissantes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">
      <c r="A64" s="209" t="str">
        <f>texty!A244</f>
        <v>Fichier technique de ce systeme</v>
      </c>
      <c r="B64" s="487">
        <v>128842</v>
      </c>
      <c r="C64" s="486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373">
        <f>+F64</f>
        <v>0</v>
      </c>
      <c r="H64" s="7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E65" s="89"/>
      <c r="F65" s="89"/>
      <c r="G65" s="89"/>
      <c r="I65" s="166"/>
      <c r="J65" s="166"/>
    </row>
    <row r="66" spans="1:13" ht="12.75" customHeight="1" x14ac:dyDescent="0.2">
      <c r="B66" s="7"/>
      <c r="C66" s="7"/>
      <c r="D66" s="71" t="str">
        <f>texty!A15</f>
        <v>total (HT)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>argent</v>
      </c>
    </row>
    <row r="67" spans="1:13" ht="12.75" customHeight="1" x14ac:dyDescent="0.2">
      <c r="A67" s="70" t="str">
        <f>System10!A67</f>
        <v>votre note:</v>
      </c>
      <c r="B67" s="701"/>
      <c r="C67" s="702"/>
      <c r="D67" s="702"/>
      <c r="E67" s="702"/>
      <c r="F67" s="702"/>
      <c r="G67" s="702"/>
      <c r="K67" s="4" t="str">
        <f>texty!A130</f>
        <v xml:space="preserve">olive </v>
      </c>
    </row>
    <row r="68" spans="1:13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noir mat</v>
      </c>
    </row>
    <row r="69" spans="1:13" ht="12.75" customHeight="1" x14ac:dyDescent="0.2">
      <c r="A69" s="695" t="str">
        <f>IF(M69=1,texty!A215,IF(J69&gt;0,texty!A214,""))</f>
        <v>certains articles ne sont pas produits dans les longeurs souhaités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2.75" zeroHeight="1" x14ac:dyDescent="0.2"/>
  <cols>
    <col min="1" max="1" width="11.28515625" customWidth="1"/>
    <col min="2" max="2" width="46.7109375" bestFit="1" customWidth="1"/>
    <col min="3" max="3" width="9.140625" customWidth="1"/>
    <col min="4" max="4" width="11.42578125" customWidth="1"/>
    <col min="5" max="5" width="9.140625" customWidth="1"/>
    <col min="6" max="6" width="12.140625" customWidth="1"/>
    <col min="7" max="9" width="9.140625" customWidth="1"/>
    <col min="10" max="10" width="11.7109375" customWidth="1"/>
    <col min="11" max="13" width="12.42578125" customWidth="1"/>
    <col min="14" max="16384" width="12.42578125" hidden="1"/>
  </cols>
  <sheetData>
    <row r="1" spans="1:6" x14ac:dyDescent="0.2"/>
    <row r="2" spans="1:6" x14ac:dyDescent="0.2">
      <c r="F2" s="157"/>
    </row>
    <row r="3" spans="1:6" x14ac:dyDescent="0.2">
      <c r="F3" s="35"/>
    </row>
    <row r="4" spans="1:6" x14ac:dyDescent="0.2">
      <c r="A4" s="176"/>
      <c r="C4" s="177"/>
      <c r="D4" s="157"/>
      <c r="E4" s="157"/>
    </row>
    <row r="5" spans="1:6" x14ac:dyDescent="0.2">
      <c r="C5" s="166"/>
      <c r="E5" s="85"/>
      <c r="F5" s="85"/>
    </row>
    <row r="6" spans="1:6" x14ac:dyDescent="0.2">
      <c r="C6" s="166"/>
      <c r="E6" s="85"/>
      <c r="F6" s="85"/>
    </row>
    <row r="7" spans="1:6" x14ac:dyDescent="0.2">
      <c r="C7" s="166"/>
      <c r="E7" s="85"/>
      <c r="F7" s="85"/>
    </row>
    <row r="8" spans="1:6" x14ac:dyDescent="0.2">
      <c r="C8" s="166"/>
      <c r="E8" s="85"/>
      <c r="F8" s="85"/>
    </row>
    <row r="9" spans="1:6" x14ac:dyDescent="0.2">
      <c r="E9" s="85"/>
      <c r="F9" s="85"/>
    </row>
    <row r="10" spans="1:6" x14ac:dyDescent="0.2">
      <c r="E10" s="85"/>
      <c r="F10" s="85"/>
    </row>
    <row r="11" spans="1:6" x14ac:dyDescent="0.2">
      <c r="A11" s="178"/>
      <c r="E11" s="85"/>
      <c r="F11" s="85"/>
    </row>
    <row r="12" spans="1:6" x14ac:dyDescent="0.2">
      <c r="E12" s="85"/>
      <c r="F12" s="85"/>
    </row>
    <row r="13" spans="1:6" x14ac:dyDescent="0.2">
      <c r="C13" s="166"/>
      <c r="D13" s="85"/>
      <c r="E13" s="85"/>
      <c r="F13" s="85"/>
    </row>
    <row r="14" spans="1:6" x14ac:dyDescent="0.2">
      <c r="C14" s="166"/>
      <c r="D14" s="85"/>
      <c r="E14" s="85"/>
      <c r="F14" s="85"/>
    </row>
    <row r="15" spans="1:6" x14ac:dyDescent="0.2">
      <c r="C15" s="166"/>
      <c r="D15" s="85"/>
      <c r="E15" s="85"/>
      <c r="F15" s="85"/>
    </row>
    <row r="16" spans="1:6" x14ac:dyDescent="0.2">
      <c r="D16" s="85"/>
      <c r="E16" s="85"/>
      <c r="F16" s="85"/>
    </row>
    <row r="17" spans="1:6" x14ac:dyDescent="0.2">
      <c r="D17" s="85"/>
      <c r="E17" s="85"/>
      <c r="F17" s="85"/>
    </row>
    <row r="18" spans="1:6" x14ac:dyDescent="0.2">
      <c r="C18" s="166"/>
      <c r="D18" s="85"/>
      <c r="E18" s="85"/>
      <c r="F18" s="85"/>
    </row>
    <row r="19" spans="1:6" x14ac:dyDescent="0.2">
      <c r="C19" s="166"/>
      <c r="D19" s="85"/>
      <c r="E19" s="85"/>
      <c r="F19" s="85"/>
    </row>
    <row r="20" spans="1:6" x14ac:dyDescent="0.2">
      <c r="C20" s="166"/>
      <c r="D20" s="85"/>
      <c r="E20" s="85"/>
      <c r="F20" s="85"/>
    </row>
    <row r="21" spans="1:6" x14ac:dyDescent="0.2">
      <c r="D21" s="85"/>
      <c r="E21" s="85"/>
      <c r="F21" s="85"/>
    </row>
    <row r="22" spans="1:6" x14ac:dyDescent="0.2">
      <c r="A22" s="178"/>
    </row>
    <row r="23" spans="1:6" x14ac:dyDescent="0.2">
      <c r="C23" s="166"/>
      <c r="D23" s="85"/>
      <c r="E23" s="85"/>
      <c r="F23" s="85"/>
    </row>
    <row r="24" spans="1:6" x14ac:dyDescent="0.2">
      <c r="C24" s="166"/>
      <c r="D24" s="85"/>
      <c r="E24" s="85"/>
      <c r="F24" s="85"/>
    </row>
    <row r="25" spans="1:6" x14ac:dyDescent="0.2">
      <c r="C25" s="166"/>
      <c r="D25" s="85"/>
      <c r="E25" s="85"/>
      <c r="F25" s="85"/>
    </row>
    <row r="26" spans="1:6" x14ac:dyDescent="0.2">
      <c r="C26" s="166"/>
      <c r="D26" s="85"/>
      <c r="E26" s="85"/>
      <c r="F26" s="85"/>
    </row>
    <row r="27" spans="1:6" x14ac:dyDescent="0.2">
      <c r="C27" s="166"/>
      <c r="D27" s="85"/>
      <c r="E27" s="85"/>
      <c r="F27" s="85"/>
    </row>
    <row r="28" spans="1:6" x14ac:dyDescent="0.2"/>
    <row r="29" spans="1:6" x14ac:dyDescent="0.2"/>
    <row r="30" spans="1:6" x14ac:dyDescent="0.2"/>
    <row r="31" spans="1:6" x14ac:dyDescent="0.2"/>
    <row r="32" spans="1:6" x14ac:dyDescent="0.2">
      <c r="C32" s="178"/>
      <c r="F32" s="179"/>
    </row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2.75" zeroHeight="1" x14ac:dyDescent="0.2"/>
  <cols>
    <col min="1" max="1" width="9.140625" customWidth="1"/>
    <col min="2" max="2" width="51.5703125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6384" width="7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ht="25.5" x14ac:dyDescent="0.2">
      <c r="F72" s="403" t="str">
        <f>texty!$A$21</f>
        <v>remise partenaire:</v>
      </c>
    </row>
    <row r="73" spans="1:6" x14ac:dyDescent="0.2">
      <c r="F73" s="131">
        <f>profil!C$15</f>
        <v>0</v>
      </c>
    </row>
    <row r="74" spans="1:6" ht="25.5" x14ac:dyDescent="0.2">
      <c r="C74" s="404" t="str">
        <f>texty!A33</f>
        <v>définire la quantité</v>
      </c>
      <c r="D74" s="157" t="str">
        <f>texty!$A$18</f>
        <v>prix/pc</v>
      </c>
      <c r="E74" s="157" t="str">
        <f>texty!$A$19</f>
        <v>prix total</v>
      </c>
    </row>
    <row r="75" spans="1:6" x14ac:dyDescent="0.2">
      <c r="A75">
        <v>222761</v>
      </c>
      <c r="B75" t="str">
        <f>VLOOKUP(A75,cennik!A:C,2,0)</f>
        <v>SEVROLL 20191 trolley template for laminate 18mm</v>
      </c>
      <c r="C75" s="27"/>
      <c r="D75">
        <f>+VLOOKUP(A75,cennik!$A:$G,3,FALSE)</f>
        <v>3.6850000000000001</v>
      </c>
      <c r="E75" s="85">
        <f>D75*C75</f>
        <v>0</v>
      </c>
      <c r="F75" s="85">
        <f>+E75*(100-$F$73)/100</f>
        <v>0</v>
      </c>
    </row>
    <row r="76" spans="1:6" x14ac:dyDescent="0.2"/>
    <row r="77" spans="1:6" x14ac:dyDescent="0.2"/>
    <row r="80" spans="1:6" ht="13.5" hidden="1" thickBot="1" x14ac:dyDescent="0.25"/>
    <row r="81" spans="3:7" ht="13.5" hidden="1" thickBot="1" x14ac:dyDescent="0.25">
      <c r="C81" s="158" t="str">
        <f>texty!$A$15</f>
        <v>total (HT)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2.75" zeroHeight="1" x14ac:dyDescent="0.2"/>
  <cols>
    <col min="1" max="1" width="9.140625" customWidth="1"/>
    <col min="2" max="2" width="46.7109375" bestFit="1" customWidth="1"/>
    <col min="3" max="5" width="9.140625" customWidth="1"/>
    <col min="6" max="6" width="10.42578125" hidden="1" customWidth="1"/>
    <col min="7" max="10" width="7" hidden="1" customWidth="1"/>
    <col min="11" max="11" width="14.42578125" hidden="1" customWidth="1"/>
    <col min="12" max="23" width="8.7109375" customWidth="1"/>
    <col min="24" max="16384" width="8.7109375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6" width="7" customWidth="1"/>
    <col min="17" max="18" width="7" hidden="1" customWidth="1"/>
    <col min="19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hidden="1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3.15" customHeight="1" x14ac:dyDescent="0.2"/>
    <row r="67" ht="13.15" customHeight="1" x14ac:dyDescent="0.2"/>
    <row r="68" ht="13.15" customHeight="1" x14ac:dyDescent="0.2"/>
    <row r="69" ht="13.15" customHeight="1" x14ac:dyDescent="0.2"/>
    <row r="70" ht="13.15" customHeight="1" x14ac:dyDescent="0.2"/>
    <row r="71" ht="13.15" customHeight="1" x14ac:dyDescent="0.2"/>
    <row r="72" ht="13.15" customHeight="1" x14ac:dyDescent="0.2"/>
    <row r="73" ht="13.15" customHeight="1" x14ac:dyDescent="0.2"/>
    <row r="74" ht="13.15" customHeight="1" x14ac:dyDescent="0.2"/>
    <row r="75" ht="13.15" customHeight="1" x14ac:dyDescent="0.2"/>
    <row r="76" ht="13.15" customHeight="1" x14ac:dyDescent="0.2"/>
    <row r="77" ht="13.15" customHeight="1" x14ac:dyDescent="0.2"/>
    <row r="78" ht="13.15" customHeight="1" x14ac:dyDescent="0.2"/>
    <row r="79" ht="13.15" customHeight="1" x14ac:dyDescent="0.2"/>
    <row r="80" ht="13.15" customHeight="1" x14ac:dyDescent="0.2"/>
    <row r="81" ht="13.15" customHeight="1" x14ac:dyDescent="0.2"/>
    <row r="82" ht="13.15" customHeight="1" x14ac:dyDescent="0.2"/>
    <row r="83" ht="13.15" customHeight="1" x14ac:dyDescent="0.2"/>
    <row r="84" ht="13.15" customHeight="1" x14ac:dyDescent="0.2"/>
    <row r="85" ht="13.15" customHeight="1" x14ac:dyDescent="0.2"/>
    <row r="86" ht="13.15" customHeight="1" x14ac:dyDescent="0.2"/>
    <row r="87" ht="13.15" customHeight="1" x14ac:dyDescent="0.2"/>
    <row r="88" ht="13.15" customHeight="1" x14ac:dyDescent="0.2"/>
    <row r="89" ht="13.15" customHeight="1" x14ac:dyDescent="0.2"/>
    <row r="90" ht="13.15" customHeight="1" x14ac:dyDescent="0.2"/>
    <row r="91" ht="13.15" customHeight="1" x14ac:dyDescent="0.2"/>
    <row r="92" ht="13.15" customHeight="1" x14ac:dyDescent="0.2"/>
    <row r="93" ht="13.15" customHeight="1" x14ac:dyDescent="0.2"/>
    <row r="94" ht="13.15" customHeight="1" x14ac:dyDescent="0.2"/>
    <row r="95" ht="13.15" customHeight="1" x14ac:dyDescent="0.2"/>
    <row r="96" ht="13.15" customHeight="1" x14ac:dyDescent="0.2"/>
    <row r="97" ht="13.15" customHeight="1" x14ac:dyDescent="0.2"/>
    <row r="98" ht="13.15" customHeight="1" x14ac:dyDescent="0.2"/>
    <row r="99" ht="13.15" customHeight="1" x14ac:dyDescent="0.2"/>
    <row r="100" ht="13.15" customHeight="1" x14ac:dyDescent="0.2"/>
    <row r="101" ht="13.15" customHeight="1" x14ac:dyDescent="0.2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2.75" zeroHeight="1" x14ac:dyDescent="0.2"/>
  <cols>
    <col min="1" max="1" width="11.28515625" style="267" customWidth="1"/>
    <col min="2" max="2" width="60.140625" style="267" customWidth="1"/>
    <col min="3" max="3" width="9.140625" style="267" customWidth="1"/>
    <col min="4" max="4" width="11.42578125" style="267" customWidth="1"/>
    <col min="5" max="5" width="9.140625" style="267" customWidth="1"/>
    <col min="6" max="7" width="15.28515625" style="267" customWidth="1"/>
    <col min="8" max="9" width="9.140625" style="267" customWidth="1"/>
    <col min="10" max="10" width="11.7109375" style="267" customWidth="1"/>
    <col min="11" max="16384" width="12.42578125" style="267" hidden="1"/>
  </cols>
  <sheetData>
    <row r="1" spans="1:7" ht="25.5" x14ac:dyDescent="0.3">
      <c r="A1" s="717" t="str">
        <f>texty!A193</f>
        <v>Retour à la page d'acceuil</v>
      </c>
      <c r="B1" s="717"/>
      <c r="F1" s="272" t="str">
        <f>texty!$A$21</f>
        <v>remise partenaire:</v>
      </c>
    </row>
    <row r="2" spans="1:7" x14ac:dyDescent="0.2">
      <c r="F2" s="279"/>
    </row>
    <row r="3" spans="1:7" ht="41.25" customHeight="1" x14ac:dyDescent="0.2">
      <c r="A3" s="268" t="str">
        <f>texty!A190</f>
        <v>Accessoires supplémentaires pour le système de portes coulissantes</v>
      </c>
      <c r="C3" s="275" t="str">
        <f>texty!A33</f>
        <v>définire la quantité</v>
      </c>
      <c r="D3" s="272" t="str">
        <f>texty!$A$18</f>
        <v>prix/pc</v>
      </c>
      <c r="E3" s="272" t="str">
        <f>texty!$A$19</f>
        <v>prix total</v>
      </c>
    </row>
    <row r="4" spans="1:7" x14ac:dyDescent="0.2">
      <c r="A4" s="267">
        <v>129677</v>
      </c>
      <c r="B4" s="267" t="str">
        <f>VLOOKUP(A4,cennik!A:C,2,0)</f>
        <v>SEVROLL 20173 assembly tool for laminate 10/18mm small</v>
      </c>
      <c r="C4" s="278"/>
      <c r="D4" s="267">
        <f>+VLOOKUP(A4,cennik!$A:$G,3,FALSE)</f>
        <v>4.532</v>
      </c>
      <c r="E4" s="273">
        <f>D4*C4</f>
        <v>0</v>
      </c>
      <c r="F4" s="273">
        <f>+E4</f>
        <v>0</v>
      </c>
    </row>
    <row r="5" spans="1:7" x14ac:dyDescent="0.2">
      <c r="A5" s="267">
        <v>128842</v>
      </c>
      <c r="B5" s="267" t="str">
        <f>VLOOKUP(A5,cennik!A:C,2,0)</f>
        <v>SEVROLL 20144 step drill 6.5/9.5mm</v>
      </c>
      <c r="C5" s="278"/>
      <c r="D5" s="267">
        <f>+VLOOKUP(A5,cennik!$A:$G,3,FALSE)</f>
        <v>19.315999999999999</v>
      </c>
      <c r="E5" s="273">
        <f>D5*C5</f>
        <v>0</v>
      </c>
      <c r="F5" s="273">
        <f>+E5</f>
        <v>0</v>
      </c>
    </row>
    <row r="6" spans="1:7" x14ac:dyDescent="0.2">
      <c r="A6" s="175">
        <v>223569</v>
      </c>
      <c r="B6" s="19" t="str">
        <f>+VLOOKUP(A6,cennik!$A:$G,2,FALSE)</f>
        <v>SEVROLL 20223 stop brush clip</v>
      </c>
      <c r="C6" s="278"/>
      <c r="D6" s="267">
        <f>+VLOOKUP(A6,cennik!$A:$G,3,FALSE)</f>
        <v>6.4019999999999994E-2</v>
      </c>
      <c r="E6" s="273">
        <f>D6*C6</f>
        <v>0</v>
      </c>
      <c r="F6" s="273">
        <f>+E6*(100-$F$2)/100</f>
        <v>0</v>
      </c>
    </row>
    <row r="7" spans="1:7" x14ac:dyDescent="0.2">
      <c r="A7" s="269">
        <v>283298</v>
      </c>
      <c r="B7" s="19" t="str">
        <f>+VLOOKUP(A7,cennik!$A:$G,2,FALSE)</f>
        <v>IF-adhesive cover cap 20mm 15pcs 93336 matt aluminum</v>
      </c>
      <c r="C7" s="278"/>
      <c r="D7" s="267">
        <f>+VLOOKUP(A7,cennik!$A:$G,3,FALSE)</f>
        <v>0.39672000000000002</v>
      </c>
      <c r="E7" s="273">
        <f>D7*C7</f>
        <v>0</v>
      </c>
      <c r="F7" s="273">
        <f>+E7</f>
        <v>0</v>
      </c>
      <c r="G7" s="267" t="str">
        <f>CONCATENATE("(20 ",texty!$A$17,"; ",texty!$A$18,")")</f>
        <v>(20 pc; prix/pc)</v>
      </c>
    </row>
    <row r="8" spans="1:7" x14ac:dyDescent="0.2">
      <c r="A8" s="267">
        <v>283283</v>
      </c>
      <c r="B8" s="19" t="str">
        <f>+VLOOKUP(A8,cennik!$A:$G,2,FALSE)</f>
        <v>IF-adhesive cover cap 13mm 20pcs 06 olive metallic</v>
      </c>
      <c r="C8" s="278"/>
      <c r="D8" s="267">
        <f>+VLOOKUP(A8,cennik!$A:$G,3,FALSE)</f>
        <v>0.37584000000000001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pc; prix/pc)</v>
      </c>
    </row>
    <row r="9" spans="1:7" x14ac:dyDescent="0.2">
      <c r="E9" s="273"/>
      <c r="F9" s="273"/>
    </row>
    <row r="10" spans="1:7" x14ac:dyDescent="0.2">
      <c r="E10" s="273"/>
      <c r="F10" s="273"/>
    </row>
    <row r="11" spans="1:7" x14ac:dyDescent="0.2">
      <c r="A11" s="270" t="str">
        <f>texty!A195</f>
        <v>Simple guide pour systéme :</v>
      </c>
      <c r="E11" s="273"/>
      <c r="F11" s="273"/>
    </row>
    <row r="12" spans="1:7" x14ac:dyDescent="0.2">
      <c r="A12" s="267" t="s">
        <v>640</v>
      </c>
      <c r="E12" s="273"/>
      <c r="F12" s="273"/>
    </row>
    <row r="13" spans="1:7" x14ac:dyDescent="0.2">
      <c r="A13" s="267">
        <v>89029</v>
      </c>
      <c r="B13" s="267" t="str">
        <f>VLOOKUP(A13,cennik!A:C,2,0)</f>
        <v>SEVROLL 01255 Single overhead line 1.7m silver</v>
      </c>
      <c r="C13" s="278"/>
      <c r="D13" s="273">
        <f>+VLOOKUP(A13,cennik!$A:$G,3,FALSE)</f>
        <v>14.013999999999999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">
      <c r="A14" s="267">
        <v>89032</v>
      </c>
      <c r="B14" s="267" t="str">
        <f>VLOOKUP(A14,cennik!A:C,2,0)</f>
        <v>SEVROLL 01256 Single overhead line 2.35m silver</v>
      </c>
      <c r="C14" s="278"/>
      <c r="D14" s="273">
        <f>+VLOOKUP(A14,cennik!$A:$G,3,FALSE)</f>
        <v>19.36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">
      <c r="A15" s="267">
        <v>89035</v>
      </c>
      <c r="B15" s="267" t="str">
        <f>VLOOKUP(A15,cennik!A:C,2,0)</f>
        <v>SEVROLL 01257 Single overhead line 3m silver</v>
      </c>
      <c r="C15" s="278"/>
      <c r="D15" s="273">
        <f>+VLOOKUP(A15,cennik!$A:$G,3,FALSE)</f>
        <v>24.728000000000002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">
      <c r="C16" s="273"/>
      <c r="D16" s="273"/>
      <c r="E16" s="273"/>
      <c r="F16" s="273"/>
    </row>
    <row r="17" spans="1:7" x14ac:dyDescent="0.2">
      <c r="D17" s="273"/>
      <c r="E17" s="273"/>
      <c r="F17" s="273"/>
    </row>
    <row r="18" spans="1:7" x14ac:dyDescent="0.2">
      <c r="A18" s="267">
        <v>213609</v>
      </c>
      <c r="B18" s="267" t="str">
        <f>VLOOKUP(A18,cennik!A:C,2,0)</f>
        <v>SEVROLL 01980 Hide M bottom line 3m silver</v>
      </c>
      <c r="C18" s="278"/>
      <c r="D18" s="273">
        <f>+VLOOKUP(A18,cennik!$A:$G,3,FALSE)</f>
        <v>8.2059999999999995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">
      <c r="A19" s="267">
        <v>197753</v>
      </c>
      <c r="B19" s="267" t="str">
        <f>VLOOKUP(A19,cennik!A:C,2,0)</f>
        <v>SEVROLL 02581 Hide N bottom line 3m silver</v>
      </c>
      <c r="C19" s="278"/>
      <c r="D19" s="273">
        <f>+VLOOKUP(A19,cennik!$A:$G,3,FALSE)</f>
        <v>11.88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">
      <c r="A20" s="267">
        <v>223405</v>
      </c>
      <c r="B20" s="267" t="str">
        <f>VLOOKUP(A20,cennik!A:C,2,0)</f>
        <v>SEVROLL 01992 Hide M lower line 3m olive</v>
      </c>
      <c r="C20" s="278"/>
      <c r="D20" s="273">
        <f>+VLOOKUP(A20,cennik!$A:$G,3,FALSE)</f>
        <v>9.0419999999999998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">
      <c r="A21" s="267">
        <v>197755</v>
      </c>
      <c r="B21" s="267" t="str">
        <f>VLOOKUP(A21,cennik!A:C,2,0)</f>
        <v>SEVROLL 02578 Hide N lower line 3m olive</v>
      </c>
      <c r="C21" s="278"/>
      <c r="D21" s="273">
        <f>+VLOOKUP(A21,cennik!$A:$G,3,FALSE)</f>
        <v>12.694000000000001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">
      <c r="A22" s="267">
        <v>279078</v>
      </c>
      <c r="B22" s="267" t="str">
        <f>VLOOKUP(A22,cennik!A:C,2,0)</f>
        <v>SEVROLL 02680 Hide N lower line 6m olive</v>
      </c>
      <c r="C22" s="278"/>
      <c r="D22" s="273">
        <f>+VLOOKUP(A22,cennik!$A:$G,3,FALSE)</f>
        <v>25.321999999999999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">
      <c r="A23" s="267">
        <v>212613</v>
      </c>
      <c r="B23" s="267" t="str">
        <f>VLOOKUP(A23,cennik!A:C,2,0)</f>
        <v>SEVROLL 20208 end cap for Hide N bar, silver</v>
      </c>
      <c r="C23" s="278"/>
      <c r="D23" s="273">
        <f>+VLOOKUP(A23,cennik!$A:$G,3,FALSE)</f>
        <v>4.7960000000000003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">
      <c r="A24" s="267">
        <v>212616</v>
      </c>
      <c r="B24" s="267" t="str">
        <f>VLOOKUP(A24,cennik!A:C,2,0)</f>
        <v>SEVROLL 20212 brake for Hide N and M bar</v>
      </c>
      <c r="C24" s="278"/>
      <c r="D24" s="273">
        <f>+VLOOKUP(A24,cennik!$A:$G,3,FALSE)</f>
        <v>2.3980000000000001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">
      <c r="D25" s="273"/>
      <c r="E25" s="273"/>
      <c r="F25" s="273"/>
    </row>
    <row r="26" spans="1:7" x14ac:dyDescent="0.2">
      <c r="D26" s="273"/>
      <c r="E26" s="273"/>
      <c r="F26" s="273"/>
    </row>
    <row r="27" spans="1:7" x14ac:dyDescent="0.2">
      <c r="A27" s="267">
        <v>84192</v>
      </c>
      <c r="B27" s="267" t="str">
        <f>VLOOKUP(A27,cennik!A:C,2,0)</f>
        <v>SEVROLL 01135 Smart bottom line 1.7m silver</v>
      </c>
      <c r="C27" s="278"/>
      <c r="D27" s="273">
        <f>+VLOOKUP(A27,cennik!$A:$G,3,FALSE)</f>
        <v>3.6520000000000001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">
      <c r="A28" s="267">
        <v>84195</v>
      </c>
      <c r="B28" s="267" t="str">
        <f>VLOOKUP(A28,cennik!A:C,2,0)</f>
        <v>SEVROLL 01136 Smart bottom line 2.35m silver</v>
      </c>
      <c r="C28" s="278"/>
      <c r="D28" s="273">
        <f>+VLOOKUP(A28,cennik!$A:$G,3,FALSE)</f>
        <v>5.016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">
      <c r="A29" s="267">
        <v>84198</v>
      </c>
      <c r="B29" s="267" t="str">
        <f>VLOOKUP(A29,cennik!A:C,2,0)</f>
        <v>SEVROLL 01137 Smart bottom line 3m silver</v>
      </c>
      <c r="C29" s="278"/>
      <c r="D29" s="273">
        <f>+VLOOKUP(A29,cennik!$A:$G,3,FALSE)</f>
        <v>6.3579999999999997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">
      <c r="C30" s="22"/>
      <c r="D30" s="273"/>
      <c r="E30" s="273"/>
      <c r="F30" s="273"/>
    </row>
    <row r="31" spans="1:7" x14ac:dyDescent="0.2">
      <c r="C31" s="22"/>
      <c r="D31" s="273"/>
      <c r="E31" s="273"/>
      <c r="F31" s="273"/>
    </row>
    <row r="32" spans="1:7" x14ac:dyDescent="0.2">
      <c r="A32" s="270" t="str">
        <f>texty!A238</f>
        <v>Bande décorative autocollante</v>
      </c>
      <c r="C32" s="22"/>
      <c r="D32" s="273"/>
      <c r="E32" s="273"/>
      <c r="F32" s="273"/>
    </row>
    <row r="33" spans="1:7" x14ac:dyDescent="0.2">
      <c r="A33" s="267">
        <v>135157</v>
      </c>
      <c r="B33" s="267" t="str">
        <f>VLOOKUP(A33,cennik!A:C,2,0)</f>
        <v>SEVROLL 02337 decorative strip S10 3m olive</v>
      </c>
      <c r="C33" s="278"/>
      <c r="D33" s="273">
        <f>+VLOOKUP(A33,cennik!$A:$G,3,FALSE)</f>
        <v>3.8940000000000001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">
      <c r="A34" s="267">
        <v>135156</v>
      </c>
      <c r="B34" s="267" t="str">
        <f>VLOOKUP(A34,cennik!A:C,2,0)</f>
        <v>SEVROLL 02336 decorative strip S10 3m silver</v>
      </c>
      <c r="C34" s="278"/>
      <c r="D34" s="273">
        <f>+VLOOKUP(A34,cennik!$A:$G,3,FALSE)</f>
        <v>3.19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">
      <c r="C35" s="22"/>
      <c r="D35" s="273"/>
      <c r="E35" s="273"/>
      <c r="F35" s="273"/>
    </row>
    <row r="36" spans="1:7" x14ac:dyDescent="0.2">
      <c r="A36" s="267">
        <v>135154</v>
      </c>
      <c r="B36" s="267" t="str">
        <f>VLOOKUP(A36,cennik!A:C,2,0)</f>
        <v>SEVROLL 02292 decorative strip S20 3m olive</v>
      </c>
      <c r="C36" s="278"/>
      <c r="D36" s="273">
        <f>+VLOOKUP(A36,cennik!$A:$G,3,FALSE)</f>
        <v>6.4459999999999997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">
      <c r="A37" s="267">
        <v>134300</v>
      </c>
      <c r="B37" s="267" t="str">
        <f>VLOOKUP(A37,cennik!A:C,2,0)</f>
        <v>SEVROLL 02293 decorative strip S20 3m silver</v>
      </c>
      <c r="C37" s="278"/>
      <c r="D37" s="273">
        <f>+VLOOKUP(A37,cennik!$A:$G,3,FALSE)</f>
        <v>5.83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">
      <c r="D38" s="273"/>
      <c r="E38" s="273"/>
      <c r="F38" s="273"/>
    </row>
    <row r="39" spans="1:7" x14ac:dyDescent="0.2">
      <c r="D39" s="273"/>
      <c r="E39" s="273"/>
      <c r="F39" s="273"/>
    </row>
    <row r="40" spans="1:7" x14ac:dyDescent="0.2">
      <c r="D40" s="273"/>
      <c r="E40" s="273"/>
      <c r="F40" s="273"/>
    </row>
    <row r="41" spans="1:7" x14ac:dyDescent="0.2">
      <c r="D41" s="273"/>
      <c r="E41" s="273"/>
      <c r="F41" s="273"/>
    </row>
    <row r="42" spans="1:7" x14ac:dyDescent="0.2">
      <c r="A42" s="270" t="str">
        <f>texty!$A$213</f>
        <v xml:space="preserve">FILM DE PROTECTION POUR LE VITRAGE </v>
      </c>
    </row>
    <row r="43" spans="1:7" x14ac:dyDescent="0.2">
      <c r="A43" s="267">
        <v>203857</v>
      </c>
      <c r="B43" s="267" t="str">
        <f>VLOOKUP(A43,cennik!A:C,2,0)</f>
        <v>ANB-safety foil 200mm/250m transparent</v>
      </c>
      <c r="C43" s="278"/>
      <c r="D43" s="273">
        <f>+VLOOKUP(A43,cennik!$A:$G,3,FALSE)</f>
        <v>62.043170000000003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">
      <c r="A44" s="267">
        <v>203859</v>
      </c>
      <c r="B44" s="267" t="str">
        <f>VLOOKUP(A44,cennik!A:C,2,0)</f>
        <v>ANB-safety foil 250mm/250m transparent</v>
      </c>
      <c r="C44" s="278"/>
      <c r="D44" s="273">
        <f>+VLOOKUP(A44,cennik!$A:$G,3,FALSE)</f>
        <v>77.553960000000004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">
      <c r="A45" s="267">
        <v>203860</v>
      </c>
      <c r="B45" s="267" t="str">
        <f>VLOOKUP(A45,cennik!A:C,2,0)</f>
        <v>ANB-safety foil 300mm/250m transparent</v>
      </c>
      <c r="C45" s="278"/>
      <c r="D45" s="273">
        <f>+VLOOKUP(A45,cennik!$A:$G,3,FALSE)</f>
        <v>93.064750000000004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">
      <c r="A46" s="267">
        <v>203861</v>
      </c>
      <c r="B46" s="267" t="str">
        <f>VLOOKUP(A46,cennik!A:C,2,0)</f>
        <v>ANB-safety foil 250mm/250m transparent</v>
      </c>
      <c r="C46" s="278">
        <v>1</v>
      </c>
      <c r="D46" s="273">
        <f>+VLOOKUP(A46,cennik!$A:$G,3,FALSE)</f>
        <v>124.08634000000001</v>
      </c>
      <c r="E46" s="273">
        <f>D46*C46</f>
        <v>124.08634000000001</v>
      </c>
      <c r="F46" s="273">
        <f>+E46*(100-$F$2)/100</f>
        <v>124.08634000000001</v>
      </c>
      <c r="G46" s="267" t="str">
        <f>cennik!$B$2</f>
        <v>EUR</v>
      </c>
    </row>
    <row r="47" spans="1:7" x14ac:dyDescent="0.2">
      <c r="A47" s="267">
        <v>203862</v>
      </c>
      <c r="B47" s="267" t="str">
        <f>VLOOKUP(A47,cennik!A:C,2,0)</f>
        <v>ANB-safety foil 500mm/250m transparent</v>
      </c>
      <c r="C47" s="278"/>
      <c r="D47" s="273">
        <f>+VLOOKUP(A47,cennik!$A:$G,3,FALSE)</f>
        <v>155.10792000000001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"/>
    <row r="49" spans="1:6" x14ac:dyDescent="0.2"/>
    <row r="58" spans="1:6" ht="13.5" thickBot="1" x14ac:dyDescent="0.25"/>
    <row r="59" spans="1:6" ht="13.5" thickBot="1" x14ac:dyDescent="0.25">
      <c r="C59" s="276" t="str">
        <f>texty!$A$15</f>
        <v>total (HT)</v>
      </c>
      <c r="D59" s="274"/>
      <c r="E59" s="274"/>
      <c r="F59" s="277">
        <f>SUM(F4:F47)</f>
        <v>124.08634000000001</v>
      </c>
    </row>
    <row r="60" spans="1:6" x14ac:dyDescent="0.2"/>
    <row r="61" spans="1:6" x14ac:dyDescent="0.2">
      <c r="A61" s="270" t="str">
        <f>texty!A216</f>
        <v>PROFILÉ AVEC PEINTURE</v>
      </c>
    </row>
    <row r="62" spans="1:6" x14ac:dyDescent="0.2">
      <c r="A62" s="718" t="str">
        <f>texty!A217</f>
        <v>disponible dans toute les teintes RAL</v>
      </c>
      <c r="B62" s="718"/>
    </row>
    <row r="63" spans="1:6" x14ac:dyDescent="0.2">
      <c r="A63" s="718" t="str">
        <f>texty!A218</f>
        <v>option brillant / mat (à préciser lors de la commande)</v>
      </c>
      <c r="B63" s="718"/>
    </row>
    <row r="64" spans="1:6" x14ac:dyDescent="0.2">
      <c r="A64" s="718" t="str">
        <f>texty!A219</f>
        <v>limite maximun longeur de 3,85 m</v>
      </c>
      <c r="B64" s="718"/>
    </row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x14ac:dyDescent="0.2"/>
    <row r="73" spans="1:6" x14ac:dyDescent="0.2"/>
    <row r="74" spans="1:6" x14ac:dyDescent="0.2"/>
    <row r="75" spans="1:6" x14ac:dyDescent="0.2"/>
    <row r="76" spans="1:6" ht="15" x14ac:dyDescent="0.25">
      <c r="A76" s="564">
        <v>494207</v>
      </c>
      <c r="B76" s="235" t="str">
        <f>+VLOOKUP(A76,cennik!$A:$G,2,FALSE)</f>
        <v>SEVROLL sample book Handlebars 2023 - file</v>
      </c>
      <c r="C76" s="278"/>
      <c r="D76" s="273">
        <f>+VLOOKUP(A76,cennik!$A:$G,3,FALSE)</f>
        <v>47.277209999999997</v>
      </c>
      <c r="E76" s="235"/>
      <c r="F76" s="273">
        <f>+E76*(100-$F$2)/100</f>
        <v>0</v>
      </c>
    </row>
    <row r="77" spans="1:6" ht="15.75" thickBot="1" x14ac:dyDescent="0.3">
      <c r="A77" s="271"/>
      <c r="B77" s="235"/>
      <c r="C77" s="271"/>
      <c r="D77" s="234"/>
      <c r="E77" s="271"/>
    </row>
    <row r="78" spans="1:6" ht="13.5" thickBot="1" x14ac:dyDescent="0.25">
      <c r="C78" s="276" t="str">
        <f>texty!$A$15</f>
        <v>total (HT)</v>
      </c>
      <c r="D78" s="274"/>
      <c r="E78" s="274"/>
      <c r="F78" s="277">
        <f>F76+F59</f>
        <v>124.08634000000001</v>
      </c>
    </row>
    <row r="79" spans="1:6" x14ac:dyDescent="0.2"/>
    <row r="80" spans="1:6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855468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2626</v>
      </c>
      <c r="B2" s="317" t="str">
        <f>profil!T7</f>
        <v>Client:, , TVA: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25">
      <c r="A3" s="582" t="str">
        <f>CONCATENATE(texty!A243," ",7,".",23)</f>
        <v>Catalogue général quincaillerie 2024 page : 7.23</v>
      </c>
      <c r="B3" s="318" t="str">
        <f>CONCATENATE(texty!A34," / max.         2 740 mm /")</f>
        <v>hauteur / max.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I3" s="22"/>
      <c r="L3" s="5"/>
    </row>
    <row r="4" spans="1:22" ht="24" customHeight="1" x14ac:dyDescent="0.2">
      <c r="A4" s="321" t="str">
        <f>texty!A70</f>
        <v>DIMENSION INTERIEUR DU PLACARD: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">
      <c r="A20" s="320"/>
      <c r="B20" s="596" t="str">
        <f>texty!A242</f>
        <v>jeux de dilations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remise partenaire: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Réf. article, prix: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profilé cache vis  (masque):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roulettes hautes (sets)</v>
      </c>
      <c r="B31" s="15">
        <v>89265</v>
      </c>
      <c r="C31" s="23" t="str">
        <f>+VLOOKUP(B31,cennik!A3:G984,2,FALSE)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roulettes basses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brosse  fin de course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profil prises de main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vis de fixation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profil de guidage haut (plafond)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320" t="str">
        <f>+System10!A36</f>
        <v>profil de guidage haut (plafond)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320" t="str">
        <f>+System10!A38</f>
        <v xml:space="preserve">profil horizontal inférieur pour encadrement 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320" t="str">
        <f>+System10!A39</f>
        <v xml:space="preserve">profil horizontal inférieur pour encadrement 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325" t="str">
        <f>texty!A66</f>
        <v>Accessoires en options:</v>
      </c>
      <c r="B41" s="15"/>
      <c r="C41" s="19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Vis pour rail de guidage au sol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amortisseur soft close (paire)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amortisseur soft close (paire)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profilé de connection H10 - 3M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profilé de connection H30 - 3M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vis de fixation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brosse laterale anti-poussiere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serrure de porte coulissante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Longueur nécessaire d'un joint d'étanchéité  en cas de remplissage complet du verre (en mètres linéaires)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(en combinaison avec les profils H, il est nécessaire d'ajouter la longueur requise - le joint d'étanchéité  doit être appliqué sur toute la circonférence de chaque verre)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joint d'étanchéité pour vitrage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joint d'étanchéité pour vitrage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joint d'étanchéité pour vitrage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Accessoires supplémentaires pour le système de portes coulissantes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Fichier technique de ce systeme</v>
      </c>
      <c r="B65" s="470">
        <v>129677</v>
      </c>
      <c r="C65" s="34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0">
        <v>128842</v>
      </c>
      <c r="C66" s="34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(HT)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argent</v>
      </c>
      <c r="M68" s="19" t="s">
        <v>968</v>
      </c>
    </row>
    <row r="69" spans="1:14" ht="12.75" customHeight="1" x14ac:dyDescent="0.2">
      <c r="A69" s="337" t="str">
        <f>System10!A67</f>
        <v>votre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 xml:space="preserve">olive 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 xml:space="preserve">blanc brillant </v>
      </c>
      <c r="M70" s="19"/>
    </row>
    <row r="71" spans="1:14" ht="12.75" customHeight="1" x14ac:dyDescent="0.2">
      <c r="A71" s="682" t="str">
        <f>IF(N71=1,texty!A215,IF(K71&gt;0,texty!A214,""))</f>
        <v>certains articles ne sont pas produits dans les longeurs souhaités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noir mat</v>
      </c>
      <c r="N71" s="4">
        <f>IF(ISERROR(K71),1,0)</f>
        <v>1</v>
      </c>
    </row>
    <row r="73" spans="1:14" ht="12.75" hidden="1" customHeight="1" x14ac:dyDescent="0.2">
      <c r="L73" s="4" t="str">
        <f>data!J9</f>
        <v>noir brossé</v>
      </c>
    </row>
    <row r="74" spans="1:14" ht="12.75" hidden="1" customHeight="1" x14ac:dyDescent="0.2">
      <c r="L74" s="4" t="str">
        <f>data!J15</f>
        <v xml:space="preserve">blanc brillant </v>
      </c>
    </row>
    <row r="75" spans="1:14" ht="12.75" hidden="1" customHeight="1" x14ac:dyDescent="0.2">
      <c r="L75" s="4" t="str">
        <f>data!J16</f>
        <v>noir brillant</v>
      </c>
    </row>
    <row r="76" spans="1:14" ht="12.75" hidden="1" customHeight="1" x14ac:dyDescent="0.2">
      <c r="L76" s="4" t="str">
        <f>data!J17</f>
        <v>noir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5.710937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2624</v>
      </c>
      <c r="B2" s="317" t="str">
        <f>profil!T7</f>
        <v>Client:, , TVA: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25">
      <c r="A3" s="582" t="str">
        <f>CONCATENATE(texty!A243," ",7,".",24)</f>
        <v>Catalogue général quincaillerie 2024 page : 7.24</v>
      </c>
      <c r="B3" s="318" t="str">
        <f>CONCATENATE(texty!A34," / max.          2 740 mm /")</f>
        <v>hauteur / max. 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L3" s="22"/>
    </row>
    <row r="4" spans="1:22" ht="18" customHeight="1" x14ac:dyDescent="0.2">
      <c r="A4" s="321" t="str">
        <f>texty!A70</f>
        <v>DIMENSION INTERIEUR DU PLACARD: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Dans le cas d´un remplisage en verre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"/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 t="str">
        <f>texty!A242</f>
        <v>jeux de dilations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remise partenaire: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code</v>
      </c>
      <c r="C27" s="18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rail de guidage haut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 xml:space="preserve">rail de guidage  au sol 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profilé cache vis  (masque):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roulettes basses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profil prises de main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vis de fixation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profil de guidage haut (plafond)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profil de guidage haut (plafond)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 xml:space="preserve">profil horizontal inférieur pour encadrement 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 xml:space="preserve">profil horizontal inférieur pour encadrement 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Accessoires en options:</v>
      </c>
      <c r="B41" s="15"/>
      <c r="D41" s="343" t="str">
        <f>+System10!D41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profilé de connection H30 - 3M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vis de fixation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Longueur nécessaire d'un joint d'étanchéité  en cas de remplissage complet du verre (en mètres linéaires)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(en combinaison avec les profils H, il est nécessaire d'ajouter la longueur requise - le joint d'étanchéité  doit être appliqué sur toute la circonférence de chaque verre)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Accessoires supplémentaires pour le système de portes coulissantes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Fichier technique de ce systeme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total (HT)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">
      <c r="A67" s="337" t="str">
        <f>System10!A67</f>
        <v>votre note: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certains articles ne sont pas produits dans les longeurs souhaités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L70" s="19" t="str">
        <f>texty!A128</f>
        <v>argent</v>
      </c>
      <c r="M70" s="19" t="s">
        <v>968</v>
      </c>
    </row>
    <row r="71" spans="1:14" ht="12.75" hidden="1" customHeight="1" x14ac:dyDescent="0.2">
      <c r="I71" s="19"/>
      <c r="J71" s="19"/>
      <c r="L71" s="19" t="str">
        <f>texty!A130</f>
        <v xml:space="preserve">olive </v>
      </c>
      <c r="M71" s="19" t="s">
        <v>42</v>
      </c>
    </row>
    <row r="72" spans="1:14" ht="12.75" hidden="1" customHeight="1" x14ac:dyDescent="0.2">
      <c r="I72" s="19"/>
      <c r="J72" s="19"/>
    </row>
    <row r="73" spans="1:14" ht="12.75" hidden="1" customHeight="1" x14ac:dyDescent="0.2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6.2851562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22.425781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42</v>
      </c>
      <c r="B2" s="317" t="str">
        <f>profil!T7</f>
        <v>Client:, , TVA: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25">
      <c r="A3" s="582" t="str">
        <f>CONCATENATE(texty!A243," ",7,".",23)</f>
        <v>Catalogue général quincaillerie 2024 page : 7.23</v>
      </c>
      <c r="B3" s="318" t="str">
        <f>CONCATENATE(texty!A34," / max.          2 740 mm /")</f>
        <v>hauteur / max.          2 740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L3" s="22"/>
    </row>
    <row r="4" spans="1:22" ht="18" customHeight="1" x14ac:dyDescent="0.2">
      <c r="A4" s="321" t="str">
        <f>texty!A70</f>
        <v>DIMENSION INTERIEUR DU PLACARD: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596" t="str">
        <f>texty!A242</f>
        <v>jeux de dilations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remise partenaire: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+System10!B27</f>
        <v>code</v>
      </c>
      <c r="C27" s="18" t="str">
        <f>+System10!C27</f>
        <v>titre:</v>
      </c>
      <c r="D27" s="17" t="str">
        <f>+System10!D27</f>
        <v>pc</v>
      </c>
      <c r="E27" s="17" t="str">
        <f>+System10!E27</f>
        <v>prix/pc</v>
      </c>
      <c r="F27" s="17" t="str">
        <f>+System10!F27</f>
        <v>prix total</v>
      </c>
      <c r="G27" s="18" t="str">
        <f>+System10!G27</f>
        <v>prix net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rail de guidage haut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 xml:space="preserve">rail de guidage  au sol </v>
      </c>
      <c r="B29" s="15" t="str">
        <f>IFERROR((VLOOKUP(M5,data!C4:D88,2,0)),"N/A")</f>
        <v>N/A</v>
      </c>
      <c r="C29" s="23" t="str">
        <f>IF(B29=data!D64,texty!A239,+VLOOKUP(B29,cennik!A3:G9999,2,FALSE))</f>
        <v>ce profil n'est pas disponible dans la couleur et la longueur souhaitée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profilé cache vis  (masque):</v>
      </c>
      <c r="B30" s="15" t="str">
        <f>IFERROR((VLOOKUP(M5,data!C115:D210,2,0)),"N/A")</f>
        <v>N/A</v>
      </c>
      <c r="C30" s="23" t="str">
        <f>IF(B30=data!D64,texty!A239,+VLOOKUP(B30,cennik!A3:G9999,2,FALSE))</f>
        <v>ce profil n'est pas disponible dans la couleur et la longueur souhaitée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roulettes hautes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roulettes basses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profil prises de main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vis de fixation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profil de guidage haut (plafond)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profil de guidage haut (plafond)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 xml:space="preserve">profil horizontal inférieur pour encadrement 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 xml:space="preserve">profil horizontal inférieur pour encadrement 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Accessoires en options:</v>
      </c>
      <c r="B41" s="15"/>
      <c r="D41" s="343" t="str">
        <f>+System10!D41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profilé de connection H10 - 3M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profilé de connection H30 - 3M</v>
      </c>
      <c r="B52" s="15" t="str">
        <f>IFERROR((VLOOKUP(P7,data!C508:D515,2,0)),"N/A")</f>
        <v>N/A</v>
      </c>
      <c r="C52" s="23" t="str">
        <f>IF(B52=data!D64,texty!A239,+VLOOKUP(B52,cennik!A3:G9999,2,FALSE))</f>
        <v>ce profil n'est pas disponible dans la couleur et la longueur souhaitée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vis de fixation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serrure de porte coulissante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Longueur nécessaire d'un joint d'étanchéité  en cas de remplissage complet du verre (en mètres linéaires)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(en combinaison avec les profils H, il est nécessaire d'ajouter la longueur requise - le joint d'étanchéité  doit être appliqué sur toute la circonférence de chaque verre)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joint d'étanchéité pour vitrage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joint d'étanchéité pour vitrage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joint d'étanchéité pour vitrage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Accessoires supplémentaires pour le système de portes coulissantes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Fichier technique de ce systeme</v>
      </c>
      <c r="B63" s="15">
        <v>129677</v>
      </c>
      <c r="C63" s="46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46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total (HT)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">
      <c r="A67" s="337" t="str">
        <f>System10!A67</f>
        <v>votre note: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certains articles ne sont pas produits dans les longeurs souhaités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K70" s="22">
        <v>70</v>
      </c>
      <c r="L70" s="19" t="str">
        <f>data!J4</f>
        <v>argent</v>
      </c>
      <c r="M70" s="19" t="s">
        <v>968</v>
      </c>
    </row>
    <row r="71" spans="1:14" ht="12.75" hidden="1" customHeight="1" x14ac:dyDescent="0.2">
      <c r="I71" s="19"/>
      <c r="J71" s="19"/>
      <c r="L71" s="19" t="str">
        <f>data!J5</f>
        <v>or/laiton</v>
      </c>
      <c r="M71" s="19" t="s">
        <v>42</v>
      </c>
    </row>
    <row r="72" spans="1:14" ht="12.75" hidden="1" customHeight="1" x14ac:dyDescent="0.2">
      <c r="I72" s="19"/>
      <c r="J72" s="19"/>
      <c r="L72" s="19" t="str">
        <f>data!J6</f>
        <v xml:space="preserve">olive </v>
      </c>
    </row>
    <row r="73" spans="1:14" ht="12.75" hidden="1" customHeight="1" x14ac:dyDescent="0.2">
      <c r="I73" s="19"/>
      <c r="J73" s="19"/>
      <c r="K73" s="22" t="e">
        <f>SUM(K27:K64)</f>
        <v>#N/A</v>
      </c>
      <c r="L73" s="19" t="str">
        <f>data!J17</f>
        <v>noir mat</v>
      </c>
      <c r="N73" s="19">
        <f>IF(ISERROR(K73),1,0)</f>
        <v>1</v>
      </c>
    </row>
    <row r="74" spans="1:14" ht="12.75" hidden="1" customHeight="1" x14ac:dyDescent="0.2">
      <c r="L74" s="19" t="str">
        <f>data!J22</f>
        <v>structurel noir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19" customWidth="1"/>
    <col min="2" max="2" width="15.7109375" style="19" customWidth="1"/>
    <col min="3" max="3" width="53.28515625" style="19" customWidth="1"/>
    <col min="4" max="7" width="14.7109375" style="19" customWidth="1"/>
    <col min="8" max="8" width="4.7109375" style="19" customWidth="1"/>
    <col min="9" max="9" width="24.7109375" style="22" customWidth="1"/>
    <col min="10" max="10" width="11.42578125" style="22" hidden="1" customWidth="1"/>
    <col min="11" max="11" width="11.2851562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256" width="9.140625" style="19" hidden="1" customWidth="1"/>
    <col min="257" max="16384" width="5.710937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">
      <c r="A2" s="405" t="s">
        <v>6585</v>
      </c>
      <c r="B2" s="317" t="str">
        <f>profil!T7</f>
        <v>Client:, , TVA: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25">
      <c r="A3" s="582" t="str">
        <f>CONCATENATE(texty!A243," ",7,".",24)</f>
        <v>Catalogue général quincaillerie 2024 page : 7.24</v>
      </c>
      <c r="B3" s="318" t="str">
        <f>CONCATENATE(texty!A34," / max.         3 040 mm /")</f>
        <v>hauteur / max.         3 040 mm /</v>
      </c>
      <c r="C3" s="319" t="str">
        <f>CONCATENATE(texty!A35," / max 6 000 mm /")</f>
        <v>largeur / max 6 000 mm /</v>
      </c>
      <c r="D3" s="318" t="str">
        <f>texty!A36</f>
        <v>nombre de portes</v>
      </c>
      <c r="E3" s="319" t="str">
        <f>texty!A37</f>
        <v>couleur</v>
      </c>
      <c r="F3" s="318" t="str">
        <f>texty!A38</f>
        <v>type de rail au sol</v>
      </c>
      <c r="G3" s="22"/>
      <c r="H3" s="22"/>
      <c r="L3" s="22"/>
    </row>
    <row r="4" spans="1:22" ht="18" customHeight="1" x14ac:dyDescent="0.2">
      <c r="A4" s="321" t="str">
        <f>texty!A70</f>
        <v>DIMENSION INTERIEUR DU PLACARD: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">
      <c r="A5" s="321"/>
      <c r="B5" s="687" t="str">
        <f>texty!A45</f>
        <v>il est nécessaire de remplir les 5 cellules!!!dimension en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battant de porte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Dans le cas d´un remplisage en verre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dimension de remplissage 10 mm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il est nécessaire d´employer un vitrage sécurit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dimension de miroir/verre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ou de sécuriser le vitrage avec un film de protection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longeur du rail haut et rail de guidage au sol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 xml:space="preserve">rail haut/ rail de guidage  au sol </v>
      </c>
      <c r="B11" s="53"/>
      <c r="C11" s="172" t="str">
        <f>TRIM(C4)</f>
        <v/>
      </c>
      <c r="D11" s="15"/>
      <c r="E11" s="15"/>
      <c r="F11" s="15"/>
      <c r="G11" s="21" t="str">
        <f>texty!A43</f>
        <v>Poids maximal de la porte 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profil prises de main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longeur du joint d'étanchéité de vitrage pour une porte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soustraction supplémentaire de la hauteur des remplissages de porte calculés en cas d'utilisation de profilé de séparation/connection.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">
      <c r="A20" s="320"/>
      <c r="B20" s="608" t="str">
        <f>texty!A242</f>
        <v>jeux de dilations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remise partenaire: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Réf. article, prix: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code</v>
      </c>
      <c r="C27" s="18" t="str">
        <f>texty!A16</f>
        <v>titre:</v>
      </c>
      <c r="D27" s="17" t="str">
        <f>texty!A17</f>
        <v>pc</v>
      </c>
      <c r="E27" s="17" t="str">
        <f>texty!A18</f>
        <v>prix/pc</v>
      </c>
      <c r="F27" s="17" t="str">
        <f>texty!A19</f>
        <v>prix total</v>
      </c>
      <c r="G27" s="18" t="str">
        <f>texty!A20</f>
        <v>prix net</v>
      </c>
      <c r="H27" s="22"/>
      <c r="I27" s="18" t="str">
        <f>texty!A29</f>
        <v>Note: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+System10!A28</f>
        <v>rail de guidage haut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 xml:space="preserve">rail de guidage  au sol 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+System10!A30</f>
        <v>profilé cache vis  (masque):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+System10!A31</f>
        <v>roulettes hautes (sets)</v>
      </c>
      <c r="B31" s="15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+System10!A32</f>
        <v>roulettes basses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brosse  fin de course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profil prises de main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vis de fixation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profil de guidage haut (plafond)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">
      <c r="A37" s="320" t="str">
        <f>+System10!A36</f>
        <v>profil de guidage haut (plafond)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">
      <c r="A38" s="320" t="str">
        <f>+System10!A38</f>
        <v xml:space="preserve">profil horizontal inférieur pour encadrement 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">
      <c r="A39" s="320" t="str">
        <f>+System10!A39</f>
        <v xml:space="preserve">profil horizontal inférieur pour encadrement 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">
      <c r="A41" s="325" t="str">
        <f>texty!A66</f>
        <v>Accessoires en options:</v>
      </c>
      <c r="B41" s="15"/>
      <c r="D41" s="343" t="str">
        <f>System10!D41</f>
        <v>définire la quantité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">
      <c r="A42" s="320" t="str">
        <f>texty!A88</f>
        <v>stoppeur /positionneur de porte pour rail haut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stoppeur /positionneur de porte pour rail bas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amortisseur/soft close Mini 25 kg (paire)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">
      <c r="A45" s="320" t="str">
        <f>texty!A229</f>
        <v>amortisseur/soft close Mini 40 kg (paire)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amortisseur/soft close Mini 60 kg (paire)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">
      <c r="A47" s="320" t="str">
        <f>texty!A231</f>
        <v>amortisseur/sof close pour porte centrale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">
      <c r="A48" s="320" t="str">
        <f>texty!A232</f>
        <v>amortisseur/sof close pour porte centrale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">
      <c r="A49" s="320" t="str">
        <f>System10!A49</f>
        <v>amortisseur soft close (paire)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amortisseur soft close (paire)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320" t="str">
        <f>System10!A51</f>
        <v>profilé de connection H10 - 3M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System10!A52</f>
        <v>profilé de connection H30 - 3M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+System10!A35</f>
        <v>vis de fixation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System10!A55</f>
        <v>brosse laterale anti-poussiere</v>
      </c>
      <c r="B54" s="15">
        <v>95946</v>
      </c>
      <c r="C54" s="23" t="str">
        <f>+VLOOKUP(B54,cennik!A:G,2,FALSE)</f>
        <v>SEVROLL plug-in dust brush 4.8x13mm gray</v>
      </c>
      <c r="D54" s="354"/>
      <c r="E54" s="86">
        <f>+VLOOKUP(B54,cennik!A:G,3,FALSE)</f>
        <v>0.1158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">
      <c r="C58" s="344" t="str">
        <f>texty!A10</f>
        <v>Longueur nécessaire d'un joint d'étanchéité  en cas de remplissage complet du verre (en mètres linéaires)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">
      <c r="A59" s="345" t="str">
        <f>texty!A12</f>
        <v>(en combinaison avec les profils H, il est nécessaire d'ajouter la longueur requise - le joint d'étanchéité  doit être appliqué sur toute la circonférence de chaque verre)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">
      <c r="A60" s="320" t="str">
        <f>System10!A59</f>
        <v>joint d'étanchéité pour vitrage 4 mm</v>
      </c>
      <c r="B60" s="15">
        <v>89238</v>
      </c>
      <c r="C60" s="23" t="str">
        <f>+VLOOKUP(B60,cennik!A:G,2,FALSE)</f>
        <v>SEVROLL 20031-SV glass seal 10/4mm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texty!A103</f>
        <v>joint d'étanchéité pour vitrage 4,5 mm</v>
      </c>
      <c r="B61" s="15">
        <v>135164</v>
      </c>
      <c r="C61" s="23" t="str">
        <f>+VLOOKUP(B61,cennik!A:G,2,FALSE)</f>
        <v>SEVROLL 20032-SV glass seal 10/4.5mm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">
      <c r="A62" s="320" t="str">
        <f>System10!A61</f>
        <v>joint d'étanchéité pour vitrage 6 mm</v>
      </c>
      <c r="B62" s="15">
        <v>89243</v>
      </c>
      <c r="C62" s="23" t="str">
        <f>+VLOOKUP(B62,cennik!A:G,2,FALSE)</f>
        <v>SEVROLL 20033-SV glass seal 10/6mm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">
      <c r="A63" s="209" t="str">
        <f>texty!A190</f>
        <v>Accessoires supplémentaires pour le système de portes coulissantes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">
      <c r="A64" s="209" t="str">
        <f>texty!A244</f>
        <v>Fichier technique de ce systeme</v>
      </c>
      <c r="B64" s="471">
        <v>129677</v>
      </c>
      <c r="C64" s="348" t="str">
        <f>VLOOKUP(B64,cennik!A:C,2,0)</f>
        <v>SEVROLL 20173 assembly tool for laminate 10/18mm small</v>
      </c>
      <c r="D64" s="355"/>
      <c r="E64" s="86">
        <f>+VLOOKUP(B64,cennik!A:G,3,FALSE)</f>
        <v>4.532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">
      <c r="B65" s="471">
        <v>128842</v>
      </c>
      <c r="C65" s="348" t="str">
        <f>VLOOKUP(B65,cennik!A:C,2,0)</f>
        <v>SEVROLL 20144 step drill 6.5/9.5mm</v>
      </c>
      <c r="D65" s="355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3">
        <v>66</v>
      </c>
      <c r="L66" s="19" t="str">
        <f>texty!A128</f>
        <v>argent</v>
      </c>
      <c r="M66" s="19" t="s">
        <v>968</v>
      </c>
    </row>
    <row r="67" spans="1:14" ht="12.75" customHeight="1" x14ac:dyDescent="0.2">
      <c r="B67" s="15"/>
      <c r="C67" s="15"/>
      <c r="D67" s="350" t="str">
        <f>texty!A15</f>
        <v>total (HT)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 xml:space="preserve">olive </v>
      </c>
      <c r="M67" s="19" t="s">
        <v>42</v>
      </c>
    </row>
    <row r="68" spans="1:14" ht="12.75" customHeight="1" x14ac:dyDescent="0.2">
      <c r="A68" s="337" t="str">
        <f>System10!A67</f>
        <v>votre note:</v>
      </c>
      <c r="B68" s="689"/>
      <c r="C68" s="690"/>
      <c r="D68" s="690"/>
      <c r="E68" s="690"/>
      <c r="F68" s="690"/>
      <c r="G68" s="691"/>
      <c r="H68" s="22"/>
    </row>
    <row r="69" spans="1:14" ht="12.75" customHeight="1" x14ac:dyDescent="0.2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">
      <c r="A70" s="682" t="str">
        <f>IF(N70=1,texty!A215,IF(K70&gt;0,texty!A214,""))</f>
        <v>certains articles ne sont pas produits dans les longeurs souhaités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40625" defaultRowHeight="15" customHeight="1" x14ac:dyDescent="0.25"/>
  <cols>
    <col min="1" max="1" width="8.7109375" style="1" customWidth="1"/>
    <col min="2" max="2" width="24.42578125" style="1" customWidth="1"/>
    <col min="3" max="3" width="39" style="1" bestFit="1" customWidth="1"/>
    <col min="4" max="4" width="11.42578125" style="2" customWidth="1"/>
    <col min="5" max="5" width="54.42578125" style="1" customWidth="1"/>
    <col min="6" max="6" width="49.7109375" style="1" customWidth="1"/>
    <col min="7" max="7" width="45.7109375" style="1" hidden="1" customWidth="1"/>
    <col min="8" max="8" width="9.140625" style="1"/>
    <col min="9" max="9" width="39" style="1" bestFit="1" customWidth="1"/>
    <col min="10" max="10" width="29.140625" style="1" customWidth="1"/>
    <col min="11" max="11" width="22.42578125" style="1" bestFit="1" customWidth="1"/>
    <col min="12" max="12" width="16.42578125" style="1" bestFit="1" customWidth="1"/>
    <col min="13" max="13" width="17.42578125" style="1" bestFit="1" customWidth="1"/>
    <col min="14" max="14" width="15.42578125" style="1" bestFit="1" customWidth="1"/>
    <col min="15" max="25" width="9.140625" style="1"/>
    <col min="26" max="26" width="9.7109375" style="1" bestFit="1" customWidth="1"/>
    <col min="27" max="16384" width="9.140625" style="1"/>
  </cols>
  <sheetData>
    <row r="1" spans="1:26" ht="15" customHeight="1" x14ac:dyDescent="0.25">
      <c r="J1" s="83">
        <f>cennik!A2</f>
        <v>5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25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25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25">
      <c r="A4" s="49">
        <v>84385</v>
      </c>
      <c r="B4" s="48"/>
      <c r="C4" s="1" t="str">
        <f>CONCATENATE(H4,"-",J4,", ",J19)</f>
        <v>1700-argent, Elegant II</v>
      </c>
      <c r="D4" s="49">
        <v>84385</v>
      </c>
      <c r="E4" s="48" t="str">
        <f>+VLOOKUP(A4,cennik!A:G,2,FALSE)</f>
        <v>SEVROLL 04279 Elegant II bottom line 1.7m silver</v>
      </c>
      <c r="F4" s="48" t="str">
        <f>+VLOOKUP(A4,cennik!A:B,2,FALSE)</f>
        <v>SEVROLL 04279 Elegant II bottom line 1.7m silver</v>
      </c>
      <c r="G4" s="1" t="e">
        <f>+VLOOKUP(A4,#REF!,4,FALSE)</f>
        <v>#REF!</v>
      </c>
      <c r="H4" s="1" t="s">
        <v>464</v>
      </c>
      <c r="I4" s="1" t="str">
        <f>CONCATENATE(H4,"-",J4,", ",J19)</f>
        <v>1700-argent, Elegant II</v>
      </c>
      <c r="J4" s="1" t="str">
        <f>IF($J$1=1,K4,IF($J$1=2,N4,IF($J$1=3,M4,IF($J$1=4,L4,IF($J$1=5,O4,IF($J$1=6,P4,IF($J$1=7,Q4,"zadat jazyk")))))))</f>
        <v>argent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25">
      <c r="A5" s="49">
        <v>84388</v>
      </c>
      <c r="B5" s="48"/>
      <c r="C5" s="1" t="str">
        <f>CONCATENATE(H5,"-",J4,", ",J19)</f>
        <v>2350-argent, Elegant II</v>
      </c>
      <c r="D5" s="49">
        <v>84388</v>
      </c>
      <c r="E5" s="48" t="str">
        <f>+VLOOKUP(A5,cennik!A:G,2,FALSE)</f>
        <v>SEVROLL 04280 Elegant II bottom line 2.35m silver</v>
      </c>
      <c r="F5" s="48" t="str">
        <f>+VLOOKUP(A5,cennik!A:B,2,FALSE)</f>
        <v>SEVROLL 04280 Elegant II bottom line 2.35m silver</v>
      </c>
      <c r="G5" s="1" t="e">
        <f>+VLOOKUP(A5,#REF!,4,FALSE)</f>
        <v>#REF!</v>
      </c>
      <c r="H5" s="1" t="s">
        <v>465</v>
      </c>
      <c r="I5" s="1" t="str">
        <f>CONCATENATE(H5,"-",J4,", ",J19)</f>
        <v>2350-argent, Elegant II</v>
      </c>
      <c r="J5" s="1" t="str">
        <f>IF($J$1=1,K5,IF($J$1=2,N5,IF($J$1=3,M5,IF($J$1=4,L5,IF($J$1=5,O5,IF($J$1=6,P5,IF($J$1=7,Q5,"zadat jazyk")))))))</f>
        <v>or/laiton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25">
      <c r="A6" s="49">
        <v>84391</v>
      </c>
      <c r="B6" s="48"/>
      <c r="C6" s="1" t="str">
        <f>CONCATENATE(H6,"-",J4,", ",J19)</f>
        <v>3000-argent, Elegant II</v>
      </c>
      <c r="D6" s="49">
        <v>84391</v>
      </c>
      <c r="E6" s="48" t="str">
        <f>+VLOOKUP(A6,cennik!A:G,2,FALSE)</f>
        <v>SEVROLL 04281 Elegant II bottom line 3m silver</v>
      </c>
      <c r="F6" s="48" t="str">
        <f>+VLOOKUP(A6,cennik!A:B,2,FALSE)</f>
        <v>SEVROLL 04281 Elegant II bottom line 3m silver</v>
      </c>
      <c r="G6" s="1" t="e">
        <f>+VLOOKUP(A6,#REF!,4,FALSE)</f>
        <v>#REF!</v>
      </c>
      <c r="H6" s="1" t="s">
        <v>466</v>
      </c>
      <c r="I6" s="1" t="str">
        <f>CONCATENATE(H6,"-",J4,", ",J19)</f>
        <v>3000-argent, Elegant II</v>
      </c>
      <c r="J6" s="1" t="str">
        <f t="shared" ref="J6:J9" si="1">IF($J$1=1,K6,IF($J$1=2,N6,IF($J$1=3,M6,IF($J$1=4,L6,IF($J$1=5,O6,IF($J$1=6,P6,IF($J$1=7,Q6,"zadat jazyk")))))))</f>
        <v xml:space="preserve">olive 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25">
      <c r="A7" s="49">
        <v>84394</v>
      </c>
      <c r="B7" s="48"/>
      <c r="C7" s="1" t="str">
        <f>CONCATENATE(H7,"-",J4,", ",J19)</f>
        <v>4050-argent, Elegant II</v>
      </c>
      <c r="D7" s="49">
        <v>84394</v>
      </c>
      <c r="E7" s="48" t="str">
        <f>+VLOOKUP(A7,cennik!A:G,2,FALSE)</f>
        <v>SEVROLL 04282 Elegant II bottom line 4.05m silver</v>
      </c>
      <c r="F7" s="48" t="str">
        <f>+VLOOKUP(A7,cennik!A:B,2,FALSE)</f>
        <v>SEVROLL 04282 Elegant II bottom line 4.05m silver</v>
      </c>
      <c r="G7" s="1" t="e">
        <f>+VLOOKUP(A7,#REF!,4,FALSE)</f>
        <v>#REF!</v>
      </c>
      <c r="H7" s="1" t="s">
        <v>467</v>
      </c>
      <c r="I7" s="1" t="str">
        <f>CONCATENATE(H7,"-",J4,", ",J19)</f>
        <v>4050-argent, Elegant II</v>
      </c>
      <c r="J7" s="1" t="str">
        <f t="shared" si="1"/>
        <v>olive brossé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25">
      <c r="A8" s="49">
        <v>350687</v>
      </c>
      <c r="B8" s="48"/>
      <c r="C8" s="1" t="str">
        <f>CONCATENATE(H8,"-",J4,", ",J19)</f>
        <v>6000-argent, Elegant II</v>
      </c>
      <c r="D8" s="49">
        <v>350687</v>
      </c>
      <c r="E8" s="48" t="str">
        <f>+VLOOKUP(A8,cennik!A:G,2,FALSE)</f>
        <v>SEVROLL 04284 Elegant II bottom line 6m silver</v>
      </c>
      <c r="F8" s="48" t="str">
        <f>+VLOOKUP(A8,cennik!A:B,2,FALSE)</f>
        <v>SEVROLL 04284 Elegant II bottom line 6m silver</v>
      </c>
      <c r="G8" s="1" t="e">
        <f>+VLOOKUP(A8,#REF!,4,FALSE)</f>
        <v>#REF!</v>
      </c>
      <c r="H8" s="144" t="s">
        <v>536</v>
      </c>
      <c r="I8" s="1" t="str">
        <f>CONCATENATE(H8,"-",J4,", ",J19)</f>
        <v>6000-argent, Elegant II</v>
      </c>
      <c r="J8" s="1" t="str">
        <f t="shared" si="1"/>
        <v>olive brossé foncé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25">
      <c r="A9" s="2">
        <v>542698</v>
      </c>
      <c r="B9" s="48"/>
      <c r="C9" s="1" t="str">
        <f>CONCATENATE(H9,"-",J5,", ",J19)</f>
        <v>1700-or/laiton, Elegant II</v>
      </c>
      <c r="D9" s="2">
        <v>542698</v>
      </c>
      <c r="E9" s="48" t="str">
        <f>+VLOOKUP(A9,cennik!A:G,2,FALSE)</f>
        <v>SEVROLL 06795 Elegant II bottom line 1.7m gold/brass</v>
      </c>
      <c r="F9" s="48" t="str">
        <f>+VLOOKUP(A9,cennik!A:B,2,FALSE)</f>
        <v>SEVROLL 06795 Elegant II bottom line 1.7m gold/brass</v>
      </c>
      <c r="G9" s="1" t="e">
        <f>+VLOOKUP(A9,#REF!,4,FALSE)</f>
        <v>#REF!</v>
      </c>
      <c r="H9" s="1" t="s">
        <v>464</v>
      </c>
      <c r="I9" s="1" t="str">
        <f>CONCATENATE(H9,"-",J5,", ",J19)</f>
        <v>1700-or/laiton, Elegant II</v>
      </c>
      <c r="J9" s="1" t="str">
        <f t="shared" si="1"/>
        <v>noir brossé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25">
      <c r="A10" s="49">
        <v>542700</v>
      </c>
      <c r="B10" s="48"/>
      <c r="C10" s="1" t="str">
        <f>CONCATENATE(H10,"-",J5,", ",J19)</f>
        <v>2350-or/laiton, Elegant II</v>
      </c>
      <c r="D10" s="49">
        <v>542700</v>
      </c>
      <c r="E10" s="48" t="str">
        <f>+VLOOKUP(A10,cennik!A:G,2,FALSE)</f>
        <v>SEVROLL 06796 Elegant II bottom line 2.35m gold/brass</v>
      </c>
      <c r="F10" s="48" t="str">
        <f>+VLOOKUP(A10,cennik!A:B,2,FALSE)</f>
        <v>SEVROLL 06796 Elegant II bottom line 2.35m gold/brass</v>
      </c>
      <c r="G10" s="1" t="e">
        <f>+VLOOKUP(A10,#REF!,4,FALSE)</f>
        <v>#REF!</v>
      </c>
      <c r="H10" s="1" t="s">
        <v>465</v>
      </c>
      <c r="I10" s="1" t="str">
        <f>CONCATENATE(H10,"-",J5,", ",J19)</f>
        <v>2350-or/laiton,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25">
      <c r="A11" s="49">
        <v>542591</v>
      </c>
      <c r="B11" s="48"/>
      <c r="C11" s="1" t="str">
        <f>CONCATENATE(H11,"-",J5,", ",J19)</f>
        <v>3000-or/laiton, Elegant II</v>
      </c>
      <c r="D11" s="49">
        <v>542591</v>
      </c>
      <c r="E11" s="48" t="str">
        <f>+VLOOKUP(A11,cennik!A:G,2,FALSE)</f>
        <v>SEVROLL 06797 Elegant II bottom line 3m gold/brass</v>
      </c>
      <c r="F11" s="48" t="str">
        <f>+VLOOKUP(A11,cennik!A:B,2,FALSE)</f>
        <v>SEVROLL 06797 Elegant II bottom line 3m gold/brass</v>
      </c>
      <c r="G11" s="1" t="e">
        <f>+VLOOKUP(A11,#REF!,4,FALSE)</f>
        <v>#REF!</v>
      </c>
      <c r="H11" s="1" t="s">
        <v>466</v>
      </c>
      <c r="I11" s="1" t="str">
        <f>CONCATENATE(H11,"-",J5,", ",J19)</f>
        <v>3000-or/laiton,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25">
      <c r="A12" s="49">
        <v>542576</v>
      </c>
      <c r="B12" s="48"/>
      <c r="C12" s="1" t="str">
        <f>CONCATENATE(H12,"-",J5,", ",J19)</f>
        <v>4050-or/laiton, Elegant II</v>
      </c>
      <c r="D12" s="49">
        <v>542576</v>
      </c>
      <c r="E12" s="48" t="str">
        <f>+VLOOKUP(A12,cennik!A:G,2,FALSE)</f>
        <v>SEVROLL 06798 Elegant II bottom line 4.05m gold/brass</v>
      </c>
      <c r="F12" s="48" t="str">
        <f>+VLOOKUP(A12,cennik!A:B,2,FALSE)</f>
        <v>SEVROLL 06798 Elegant II bottom line 4.05m gold/brass</v>
      </c>
      <c r="G12" s="1" t="e">
        <f>+VLOOKUP(A12,#REF!,4,FALSE)</f>
        <v>#REF!</v>
      </c>
      <c r="H12" s="1" t="s">
        <v>467</v>
      </c>
      <c r="I12" s="1" t="str">
        <f>CONCATENATE(H12,"-",J5,", ",J19)</f>
        <v>4050-or/laiton,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25">
      <c r="A13" s="49">
        <v>542688</v>
      </c>
      <c r="B13" s="48"/>
      <c r="C13" s="1" t="str">
        <f>CONCATENATE(H13,"-",J5,", ",J19)</f>
        <v>6000-or/laiton, Elegant II</v>
      </c>
      <c r="D13" s="49">
        <v>542688</v>
      </c>
      <c r="E13" s="48" t="str">
        <f>+VLOOKUP(A13,cennik!A:G,2,FALSE)</f>
        <v>SEVROLL 06799 Elegant II bottom line 6m gold/brass</v>
      </c>
      <c r="F13" s="48" t="str">
        <f>+VLOOKUP(A13,cennik!A:B,2,FALSE)</f>
        <v>SEVROLL 06799 Elegant II bottom line 6m gold/brass</v>
      </c>
      <c r="H13" s="1">
        <v>6000</v>
      </c>
      <c r="I13" s="1" t="str">
        <f>CONCATENATE(H13,"-",J5,", ",J19)</f>
        <v>6000-or/laiton, Elegant II</v>
      </c>
      <c r="J13" s="1" t="str">
        <f t="shared" ref="J13:J18" si="3">IF($J$1=1,K13,IF($J$1=2,N13,IF($J$1=3,M13,IF($J$1=4,L13,IF($J$1=5,O13,IF($J$1=6,P13,IF($J$1=7,Q13,"zadat jazyk")))))))</f>
        <v>noir brossé brillant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25">
      <c r="A14" s="49">
        <v>318666</v>
      </c>
      <c r="B14" s="48"/>
      <c r="C14" s="1" t="str">
        <f>CONCATENATE(H14,"-",J6,", ",J19)</f>
        <v>1700-olive , Elegant II</v>
      </c>
      <c r="D14" s="49">
        <v>318666</v>
      </c>
      <c r="E14" s="48" t="str">
        <f>+VLOOKUP(A14,cennik!A:G,2,FALSE)</f>
        <v>SEVROLL 04273 Elegant II lower guide 1.7m olive</v>
      </c>
      <c r="F14" s="48" t="str">
        <f>+VLOOKUP(A14,cennik!A:B,2,FALSE)</f>
        <v>SEVROLL 04273 Elegant II lower guide 1.7m olive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1700-olive , Elegant II</v>
      </c>
      <c r="J14" s="1" t="str">
        <f t="shared" si="3"/>
        <v>olive brossé foncé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25">
      <c r="A15" s="49">
        <v>84387</v>
      </c>
      <c r="B15" s="48"/>
      <c r="C15" s="1" t="str">
        <f>CONCATENATE(H15,"-",J6,", ",J19)</f>
        <v>2350-olive , Elegant II</v>
      </c>
      <c r="D15" s="49">
        <v>84387</v>
      </c>
      <c r="E15" s="48" t="str">
        <f>+VLOOKUP(A15,cennik!A:G,2,FALSE)</f>
        <v>SEVROLL 04274 Elegant II lower guide 2.35m olive</v>
      </c>
      <c r="F15" s="48" t="str">
        <f>+VLOOKUP(A15,cennik!A:B,2,FALSE)</f>
        <v>SEVROLL 04274 Elegant II lower guide 2.35m olive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2350-olive , Elegant II</v>
      </c>
      <c r="J15" s="1" t="str">
        <f t="shared" si="3"/>
        <v xml:space="preserve">blanc brillant 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25">
      <c r="A16" s="49">
        <v>84390</v>
      </c>
      <c r="B16" s="48"/>
      <c r="C16" s="1" t="str">
        <f>CONCATENATE(H16,"-",J6,", ",J19)</f>
        <v>3000-olive , Elegant II</v>
      </c>
      <c r="D16" s="49">
        <v>84390</v>
      </c>
      <c r="E16" s="48" t="str">
        <f>+VLOOKUP(A16,cennik!A:G,2,FALSE)</f>
        <v>SEVROLL 04275 Elegant II lower line 3m olive</v>
      </c>
      <c r="F16" s="48" t="str">
        <f>+VLOOKUP(A16,cennik!A:B,2,FALSE)</f>
        <v>SEVROLL 04275 Elegant II lower line 3m olive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3000-olive , Elegant II</v>
      </c>
      <c r="J16" s="1" t="str">
        <f t="shared" si="3"/>
        <v>noir brillant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25">
      <c r="A17" s="49">
        <v>84393</v>
      </c>
      <c r="B17" s="48"/>
      <c r="C17" s="1" t="str">
        <f>CONCATENATE(H17,"-",J6,", ",J19)</f>
        <v>4050-olive , Elegant II</v>
      </c>
      <c r="D17" s="49">
        <v>84393</v>
      </c>
      <c r="E17" s="48" t="str">
        <f>+VLOOKUP(A17,cennik!A:G,2,FALSE)</f>
        <v>SEVROLL 04276 Elegant II lower guide 4.05m olive</v>
      </c>
      <c r="F17" s="48" t="str">
        <f>+VLOOKUP(A17,cennik!A:B,2,FALSE)</f>
        <v>SEVROLL 04276 Elegant II lower guide 4.05m olive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4050-olive , Elegant II</v>
      </c>
      <c r="J17" s="1" t="str">
        <f t="shared" si="3"/>
        <v>noir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25">
      <c r="A18" s="49">
        <v>350688</v>
      </c>
      <c r="B18" s="48"/>
      <c r="C18" s="1" t="str">
        <f>CONCATENATE(H18,"-",J6,", ",J19)</f>
        <v>6000-olive , Elegant II</v>
      </c>
      <c r="D18" s="49">
        <v>350688</v>
      </c>
      <c r="E18" s="48" t="str">
        <f>+VLOOKUP(A18,cennik!A:G,2,FALSE)</f>
        <v>SEVROLL 04278 Elegant II bottom line 6m olive</v>
      </c>
      <c r="F18" s="48" t="str">
        <f>+VLOOKUP(A18,cennik!A:B,2,FALSE)</f>
        <v>SEVROLL 04278 Elegant II bottom line 6m olive</v>
      </c>
      <c r="H18" s="1">
        <v>6000</v>
      </c>
      <c r="I18" s="1" t="str">
        <f>CONCATENATE(H18,"-",J6,", ",J19)</f>
        <v>6000-olive , Elegant II</v>
      </c>
      <c r="J18" s="1" t="str">
        <f t="shared" si="3"/>
        <v xml:space="preserve">blanc mat 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25">
      <c r="A19" s="49">
        <v>276744</v>
      </c>
      <c r="B19" s="48"/>
      <c r="C19" s="1" t="str">
        <f>CONCATENATE(H19,"-",J15,", ",J19)</f>
        <v>1700-blanc brillant , Elegant II</v>
      </c>
      <c r="D19" s="49">
        <v>276744</v>
      </c>
      <c r="E19" s="48" t="str">
        <f>+VLOOKUP(A19,cennik!A:G,2,FALSE)</f>
        <v>SEVROLL 04290 Elegant II lower guide 1.7m white gloss</v>
      </c>
      <c r="F19" s="48" t="str">
        <f>+VLOOKUP(A19,cennik!A:B,2,FALSE)</f>
        <v>SEVROLL 04290 Elegant II lower guide 1.7m white gloss</v>
      </c>
      <c r="H19" s="1">
        <v>1700</v>
      </c>
      <c r="I19" s="1" t="str">
        <f>CONCATENATE(H19,"-",J15,", ",J19)</f>
        <v>1700-blanc brillant 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25">
      <c r="A20" s="49">
        <v>276745</v>
      </c>
      <c r="B20" s="48"/>
      <c r="C20" s="1" t="str">
        <f>CONCATENATE(H20,"-",J15,", ",J19)</f>
        <v>2350-blanc brillant , Elegant II</v>
      </c>
      <c r="D20" s="49">
        <v>276745</v>
      </c>
      <c r="E20" s="48" t="str">
        <f>+VLOOKUP(A20,cennik!A:G,2,FALSE)</f>
        <v>SEVROLL 04291 Elegant II lower guide 2.35m white gloss</v>
      </c>
      <c r="F20" s="48" t="str">
        <f>+VLOOKUP(A20,cennik!A:B,2,FALSE)</f>
        <v>SEVROLL 04291 Elegant II lower guide 2.35m white gloss</v>
      </c>
      <c r="H20" s="1">
        <v>2350</v>
      </c>
      <c r="I20" s="1" t="str">
        <f>CONCATENATE(H20,"-",J15,", ",J19)</f>
        <v>2350-blanc brillant 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25">
      <c r="A21" s="49">
        <v>252568</v>
      </c>
      <c r="B21" s="48"/>
      <c r="C21" s="1" t="str">
        <f>CONCATENATE(H21,"-",J15,", ",J19)</f>
        <v>3000-blanc brillant , Elegant II</v>
      </c>
      <c r="D21" s="49">
        <v>252568</v>
      </c>
      <c r="E21" s="48" t="str">
        <f>+VLOOKUP(A21,cennik!A:G,2,FALSE)</f>
        <v>SEVROLL 04292 Elegant II lower line 3m white gloss</v>
      </c>
      <c r="F21" s="48" t="str">
        <f>+VLOOKUP(A21,cennik!A:B,2,FALSE)</f>
        <v>SEVROLL 04292 Elegant II lower line 3m white gloss</v>
      </c>
      <c r="H21" s="1">
        <v>3000</v>
      </c>
      <c r="I21" s="1" t="str">
        <f>CONCATENATE(H21,"-",J15,", ",J19)</f>
        <v>3000-blanc brillant 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25">
      <c r="A22" s="49">
        <v>276746</v>
      </c>
      <c r="B22" s="48"/>
      <c r="C22" s="1" t="str">
        <f>CONCATENATE(H22,"-",J15,", ",J19)</f>
        <v>4050-blanc brillant , Elegant II</v>
      </c>
      <c r="D22" s="49">
        <v>276746</v>
      </c>
      <c r="E22" s="48" t="str">
        <f>+VLOOKUP(A22,cennik!A:G,2,FALSE)</f>
        <v>SEVROLL 04293 Elegant II lower guide 4.05m white gloss</v>
      </c>
      <c r="F22" s="48" t="str">
        <f>+VLOOKUP(A22,cennik!A:B,2,FALSE)</f>
        <v>SEVROLL 04293 Elegant II lower guide 4.05m white gloss</v>
      </c>
      <c r="H22" s="1">
        <v>4050</v>
      </c>
      <c r="I22" s="1" t="str">
        <f>CONCATENATE(H22,"-",J15,", ",J19)</f>
        <v>4050-blanc brillant , Elegant II</v>
      </c>
      <c r="J22" s="1" t="str">
        <f>IF($J$1=1,K22,IF($J$1=2,N22,IF($J$1=3,M22,IF($J$1=4,L22,IF($J$1=5,O22,IF($J$1=6,P22,IF($J$1=7,Q22,"zadat jazyk")))))))</f>
        <v>structurel noir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25">
      <c r="A23" s="49">
        <v>308645</v>
      </c>
      <c r="B23" s="48"/>
      <c r="C23" s="1" t="str">
        <f>CONCATENATE(H23,"-",J15,", ",J19)</f>
        <v>6000-blanc brillant , Elegant II</v>
      </c>
      <c r="D23" s="49">
        <v>308645</v>
      </c>
      <c r="E23" s="48" t="str">
        <f>+VLOOKUP(A23,cennik!A:G,2,FALSE)</f>
        <v>SEVROLL 04295 Elegant II lower line 6m white gloss</v>
      </c>
      <c r="F23" s="48" t="str">
        <f>+VLOOKUP(A23,cennik!A:B,2,FALSE)</f>
        <v>SEVROLL 04295 Elegant II lower line 6m white gloss</v>
      </c>
      <c r="H23" s="1">
        <v>6000</v>
      </c>
      <c r="I23" s="1" t="str">
        <f>CONCATENATE(H23,"-",J15,", ",J19)</f>
        <v>6000-blanc brillant 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25">
      <c r="A24" s="49">
        <v>120868</v>
      </c>
      <c r="B24" s="48"/>
      <c r="C24" s="1" t="str">
        <f>CONCATENATE(H24,"-",J7,", ",J19)</f>
        <v>1700-olive brossé, Elegant II</v>
      </c>
      <c r="D24" s="49">
        <v>120868</v>
      </c>
      <c r="E24" s="48" t="str">
        <f>+VLOOKUP(A24,cennik!A:G,2,FALSE)</f>
        <v>SEVROLL 04333-Y Elegant II lower guide 1.7m brushed olive</v>
      </c>
      <c r="F24" s="48" t="str">
        <f>+VLOOKUP(A24,cennik!A:B,2,FALSE)</f>
        <v>SEVROLL 04333-Y Elegant II lower guide 1.7m brushed olive</v>
      </c>
      <c r="H24" s="1">
        <v>1700</v>
      </c>
      <c r="I24" s="1" t="str">
        <f>CONCATENATE(H24,"-",J7,", ",J19)</f>
        <v>1700-olive brossé,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25">
      <c r="A25" s="49">
        <v>120869</v>
      </c>
      <c r="B25" s="48"/>
      <c r="C25" s="1" t="str">
        <f>CONCATENATE(H25,"-",J7,", ",J19)</f>
        <v>2350-olive brossé, Elegant II</v>
      </c>
      <c r="D25" s="49">
        <v>120869</v>
      </c>
      <c r="E25" s="48" t="str">
        <f>+VLOOKUP(A25,cennik!A:G,2,FALSE)</f>
        <v>SEVROLL 04334-Y Elegant II lower guide 2.35m brushed olive</v>
      </c>
      <c r="F25" s="48" t="str">
        <f>+VLOOKUP(A25,cennik!A:B,2,FALSE)</f>
        <v>SEVROLL 04334-Y Elegant II lower guide 2.35m brushed olive</v>
      </c>
      <c r="H25" s="1">
        <v>2350</v>
      </c>
      <c r="I25" s="1" t="str">
        <f>CONCATENATE(H25,"-",J7,", ",J19)</f>
        <v>2350-olive brossé,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25">
      <c r="A26" s="49">
        <v>120870</v>
      </c>
      <c r="B26" s="48"/>
      <c r="C26" s="1" t="str">
        <f>CONCATENATE(H26,"-",J7,", ",J19)</f>
        <v>3000-olive brossé, Elegant II</v>
      </c>
      <c r="D26" s="49">
        <v>120870</v>
      </c>
      <c r="E26" s="48" t="str">
        <f>+VLOOKUP(A26,cennik!A:G,2,FALSE)</f>
        <v>SEVROLL 04335-Y Elegant II bottom line 3m brushed olive</v>
      </c>
      <c r="F26" s="48" t="str">
        <f>+VLOOKUP(A26,cennik!A:B,2,FALSE)</f>
        <v>SEVROLL 04335-Y Elegant II bottom line 3m brushed olive</v>
      </c>
      <c r="H26" s="1">
        <v>3000</v>
      </c>
      <c r="I26" s="1" t="str">
        <f>CONCATENATE(H26,"-",J7,", ",J19)</f>
        <v>3000-olive brossé,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25">
      <c r="A27" s="49">
        <v>120871</v>
      </c>
      <c r="B27" s="48"/>
      <c r="C27" s="1" t="str">
        <f>CONCATENATE(H27,"-",J7,", ",J19)</f>
        <v>4050-olive brossé, Elegant II</v>
      </c>
      <c r="D27" s="49">
        <v>120871</v>
      </c>
      <c r="E27" s="48" t="str">
        <f>+VLOOKUP(A27,cennik!A:G,2,FALSE)</f>
        <v>SEVROLL 04336-Y Elegant II lower guide 4.05m brushed olive</v>
      </c>
      <c r="F27" s="48" t="str">
        <f>+VLOOKUP(A27,cennik!A:B,2,FALSE)</f>
        <v>SEVROLL 04336-Y Elegant II lower guide 4.05m brushed olive</v>
      </c>
      <c r="H27" s="1">
        <v>4050</v>
      </c>
      <c r="I27" s="1" t="str">
        <f>CONCATENATE(H27,"-",J7,", ",J19)</f>
        <v>4050-olive brossé,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25">
      <c r="A28" s="49">
        <v>225367</v>
      </c>
      <c r="B28" s="48"/>
      <c r="C28" s="1" t="str">
        <f>CONCATENATE(H28,"-",J7,", ",J19)</f>
        <v>6000-olive brossé, Elegant II</v>
      </c>
      <c r="D28" s="49">
        <v>225367</v>
      </c>
      <c r="E28" s="48" t="str">
        <f>+VLOOKUP(A28,cennik!A:G,2,FALSE)</f>
        <v>SEVROLL 04337-Y Elegant II bottom line 6m brushed olive</v>
      </c>
      <c r="F28" s="48" t="str">
        <f>+VLOOKUP(A28,cennik!A:B,2,FALSE)</f>
        <v>SEVROLL 04337-Y Elegant II bottom line 6m brushed olive</v>
      </c>
      <c r="H28" s="1">
        <v>6000</v>
      </c>
      <c r="I28" s="1" t="str">
        <f>CONCATENATE(H28,"-",J7,", ",J19)</f>
        <v>6000-olive brossé,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25">
      <c r="A29" s="49">
        <v>205089</v>
      </c>
      <c r="B29" s="48"/>
      <c r="C29" s="1" t="str">
        <f>CONCATENATE(H29,"-",J8,", ",J19)</f>
        <v>1700-olive brossé foncé, Elegant II</v>
      </c>
      <c r="D29" s="49">
        <v>205089</v>
      </c>
      <c r="E29" s="48" t="str">
        <f>+VLOOKUP(A29,cennik!A:G,2,FALSE)</f>
        <v>SEVROLL 04343 Elegant II bottom line 1.7m olive dark brushed</v>
      </c>
      <c r="F29" s="48" t="str">
        <f>+VLOOKUP(A29,cennik!A:B,2,FALSE)</f>
        <v>SEVROLL 04343 Elegant II bottom line 1.7m olive dark brushed</v>
      </c>
      <c r="H29" s="1">
        <v>1700</v>
      </c>
      <c r="I29" s="1" t="str">
        <f>CONCATENATE(H29,"-",J8,", ",J19)</f>
        <v>1700-olive brossé foncé,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25">
      <c r="A30" s="49">
        <v>205078</v>
      </c>
      <c r="B30" s="48"/>
      <c r="C30" s="1" t="str">
        <f>CONCATENATE(H30,"-",J8,", ",J19)</f>
        <v>2350-olive brossé foncé, Elegant II</v>
      </c>
      <c r="D30" s="49">
        <v>205078</v>
      </c>
      <c r="E30" s="48" t="str">
        <f>+VLOOKUP(A30,cennik!A:G,2,FALSE)</f>
        <v>SEVROLL 04344 Elegant II bottom line 2.35m brushed dark olive</v>
      </c>
      <c r="F30" s="48" t="str">
        <f>+VLOOKUP(A30,cennik!A:B,2,FALSE)</f>
        <v>SEVROLL 04344 Elegant II bottom line 2.35m brushed dark olive</v>
      </c>
      <c r="H30" s="1">
        <v>2350</v>
      </c>
      <c r="I30" s="1" t="str">
        <f>CONCATENATE(H30,"-",J8,", ",J19)</f>
        <v>2350-olive brossé foncé,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25">
      <c r="A31" s="49">
        <v>205098</v>
      </c>
      <c r="B31" s="48"/>
      <c r="C31" s="1" t="str">
        <f>CONCATENATE(H31,"-",J8,", ",J19)</f>
        <v>3000-olive brossé foncé, Elegant II</v>
      </c>
      <c r="D31" s="49">
        <v>205098</v>
      </c>
      <c r="E31" s="48" t="str">
        <f>+VLOOKUP(A31,cennik!A:G,2,FALSE)</f>
        <v>SEVROLL 04345 Elegant II bottom line 3m olive dark brushed</v>
      </c>
      <c r="F31" s="48" t="str">
        <f>+VLOOKUP(A31,cennik!A:B,2,FALSE)</f>
        <v>SEVROLL 04345 Elegant II bottom line 3m olive dark brushed</v>
      </c>
      <c r="H31" s="1">
        <v>3000</v>
      </c>
      <c r="I31" s="1" t="str">
        <f>CONCATENATE(H31,"-",J8,", ",J19)</f>
        <v>3000-olive brossé foncé,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25">
      <c r="A32" s="49">
        <v>205087</v>
      </c>
      <c r="B32" s="48"/>
      <c r="C32" s="1" t="str">
        <f>CONCATENATE(H32,"-",J8,", ",J19)</f>
        <v>4050-olive brossé foncé, Elegant II</v>
      </c>
      <c r="D32" s="49">
        <v>205087</v>
      </c>
      <c r="E32" s="48" t="str">
        <f>+VLOOKUP(A32,cennik!A:G,2,FALSE)</f>
        <v>SEVROLL 04346 Elegant II bottom line 4.05m dark olive brushed</v>
      </c>
      <c r="F32" s="48" t="str">
        <f>+VLOOKUP(A32,cennik!A:B,2,FALSE)</f>
        <v>SEVROLL 04346 Elegant II bottom line 4.05m dark olive brushed</v>
      </c>
      <c r="H32" s="1">
        <v>4050</v>
      </c>
      <c r="I32" s="1" t="str">
        <f>CONCATENATE(H32,"-",J8,", ",J19)</f>
        <v>4050-olive brossé foncé,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25">
      <c r="A33" s="49">
        <v>225368</v>
      </c>
      <c r="B33" s="48"/>
      <c r="C33" s="1" t="str">
        <f>CONCATENATE(H33,"-",J8,", ",J19)</f>
        <v>6000-olive brossé foncé, Elegant II</v>
      </c>
      <c r="D33" s="49">
        <v>225368</v>
      </c>
      <c r="E33" s="48" t="str">
        <f>+VLOOKUP(A33,cennik!A:G,2,FALSE)</f>
        <v>SEVROLL 04347 Elegant II bottom line 6m olive dark brushed</v>
      </c>
      <c r="F33" s="48" t="str">
        <f>+VLOOKUP(A33,cennik!A:B,2,FALSE)</f>
        <v>SEVROLL 04347 Elegant II bottom line 6m olive dark brushed</v>
      </c>
      <c r="H33" s="1">
        <v>6000</v>
      </c>
      <c r="I33" s="1" t="str">
        <f>CONCATENATE(H33,"-",J8,", ",J19)</f>
        <v>6000-olive brossé foncé,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25">
      <c r="A34" s="49">
        <v>205090</v>
      </c>
      <c r="B34" s="48"/>
      <c r="C34" s="1" t="str">
        <f>CONCATENATE(H34,"-",J9,", ",J19)</f>
        <v>1700-noir brossé, Elegant II</v>
      </c>
      <c r="D34" s="49">
        <v>205090</v>
      </c>
      <c r="E34" s="48" t="str">
        <f>+VLOOKUP(A34,cennik!A:G,2,FALSE)</f>
        <v>SEVROLL 04338 Elegant II bottom guide 1.7m black brushed</v>
      </c>
      <c r="F34" s="48" t="str">
        <f>+VLOOKUP(A34,cennik!A:B,2,FALSE)</f>
        <v>SEVROLL 04338 Elegant II bottom guide 1.7m black brushed</v>
      </c>
      <c r="H34" s="1">
        <v>1700</v>
      </c>
      <c r="I34" s="1" t="str">
        <f>CONCATENATE(H34,"-",J9,", ",J19)</f>
        <v>1700-noir brossé,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25">
      <c r="A35" s="49">
        <v>205079</v>
      </c>
      <c r="B35" s="48"/>
      <c r="C35" s="1" t="str">
        <f>CONCATENATE(H35,"-",J9,", ",J19)</f>
        <v>2350-noir brossé, Elegant II</v>
      </c>
      <c r="D35" s="49">
        <v>205079</v>
      </c>
      <c r="E35" s="48" t="str">
        <f>+VLOOKUP(A35,cennik!A:G,2,FALSE)</f>
        <v>SEVROLL 04339 Elegant II bottom guide 2.35m black brushed</v>
      </c>
      <c r="F35" s="48" t="str">
        <f>+VLOOKUP(A35,cennik!A:B,2,FALSE)</f>
        <v>SEVROLL 04339 Elegant II bottom guide 2.35m black brushed</v>
      </c>
      <c r="H35" s="1">
        <v>2350</v>
      </c>
      <c r="I35" s="1" t="str">
        <f>CONCATENATE(H35,"-",J9,", ",J19)</f>
        <v>2350-noir brossé,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25">
      <c r="A36" s="49">
        <v>205186</v>
      </c>
      <c r="B36" s="48"/>
      <c r="C36" s="1" t="str">
        <f>CONCATENATE(H36,"-",J9,", ",J19)</f>
        <v>3000-noir brossé, Elegant II</v>
      </c>
      <c r="D36" s="49">
        <v>205186</v>
      </c>
      <c r="E36" s="48" t="str">
        <f>+VLOOKUP(A36,cennik!A:G,2,FALSE)</f>
        <v>SEVROLL 04340 Elegant II bottom line 3m black brushed</v>
      </c>
      <c r="F36" s="48" t="str">
        <f>+VLOOKUP(A36,cennik!A:B,2,FALSE)</f>
        <v>SEVROLL 04340 Elegant II bottom line 3m black brushed</v>
      </c>
      <c r="H36" s="1">
        <v>3000</v>
      </c>
      <c r="I36" s="1" t="str">
        <f>CONCATENATE(H36,"-",J9,", ",J19)</f>
        <v>3000-noir brossé,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25">
      <c r="A37" s="49">
        <v>205088</v>
      </c>
      <c r="B37" s="48"/>
      <c r="C37" s="1" t="str">
        <f>CONCATENATE(H37,"-",J9,", ",J19)</f>
        <v>4050-noir brossé, Elegant II</v>
      </c>
      <c r="D37" s="49">
        <v>205088</v>
      </c>
      <c r="E37" s="48" t="str">
        <f>+VLOOKUP(A37,cennik!A:G,2,FALSE)</f>
        <v>SEVROLL 04341 Elegant II bottom line 4.05m black brushed</v>
      </c>
      <c r="F37" s="48" t="str">
        <f>+VLOOKUP(A37,cennik!A:B,2,FALSE)</f>
        <v>SEVROLL 04341 Elegant II bottom line 4.05m black brushed</v>
      </c>
      <c r="H37" s="1">
        <v>4050</v>
      </c>
      <c r="I37" s="1" t="str">
        <f>CONCATENATE(H37,"-",J9,", ",J19)</f>
        <v>4050-noir brossé,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25">
      <c r="A38" s="49">
        <v>225369</v>
      </c>
      <c r="B38" s="48"/>
      <c r="C38" s="1" t="str">
        <f>CONCATENATE(H38,"-",J9,", ",J19)</f>
        <v>6000-noir brossé, Elegant II</v>
      </c>
      <c r="D38" s="49">
        <v>225369</v>
      </c>
      <c r="E38" s="48" t="str">
        <f>+VLOOKUP(A38,cennik!A:G,2,FALSE)</f>
        <v>SEVROLL 04342 Elegant II bottom line 6m black brushed</v>
      </c>
      <c r="F38" s="48" t="str">
        <f>+VLOOKUP(A38,cennik!A:B,2,FALSE)</f>
        <v>SEVROLL 04342 Elegant II bottom line 6m black brushed</v>
      </c>
      <c r="H38" s="1">
        <v>6000</v>
      </c>
      <c r="I38" s="1" t="str">
        <f>CONCATENATE(H38,"-",J9,", ",J19)</f>
        <v>6000-noir brossé,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25">
      <c r="A39" s="49">
        <v>84410</v>
      </c>
      <c r="B39" s="48"/>
      <c r="C39" s="1" t="str">
        <f>CONCATENATE(H39,"-",J4,", ",J21)</f>
        <v>1700-argent, Gemini</v>
      </c>
      <c r="D39" s="49">
        <v>84410</v>
      </c>
      <c r="E39" s="48" t="str">
        <f>+VLOOKUP(A39,cennik!A:G,2,FALSE)</f>
        <v>SEVROLL 04591 Gemini II bottom line 1.7m silver</v>
      </c>
      <c r="F39" s="48" t="str">
        <f>+VLOOKUP(A39,cennik!A:B,2,FALSE)</f>
        <v>SEVROLL 04591 Gemini II bottom line 1.7m silver</v>
      </c>
      <c r="H39" s="1">
        <v>1700</v>
      </c>
      <c r="I39" s="1" t="str">
        <f>CONCATENATE(H39,"-",J4,", ",J21)</f>
        <v>1700-argent,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25">
      <c r="A40" s="49">
        <v>98057</v>
      </c>
      <c r="B40" s="48"/>
      <c r="C40" s="1" t="str">
        <f>CONCATENATE(H40,"-",J4,", ",J21)</f>
        <v>2350-argent, Gemini</v>
      </c>
      <c r="D40" s="49">
        <v>98057</v>
      </c>
      <c r="E40" s="48" t="str">
        <f>+VLOOKUP(A40,cennik!A:G,2,FALSE)</f>
        <v>SEVROLL 04592 Gemini II bottom line 2.35m silver</v>
      </c>
      <c r="F40" s="48" t="str">
        <f>+VLOOKUP(A40,cennik!A:B,2,FALSE)</f>
        <v>SEVROLL 04592 Gemini II bottom line 2.35m silver</v>
      </c>
      <c r="H40" s="1">
        <v>2350</v>
      </c>
      <c r="I40" s="1" t="str">
        <f>CONCATENATE(H40,"-",J4,", ",J21)</f>
        <v>2350-argent,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25">
      <c r="A41" s="49">
        <v>84412</v>
      </c>
      <c r="B41" s="48"/>
      <c r="C41" s="1" t="str">
        <f>CONCATENATE(H41,"-",J4,", ",J21)</f>
        <v>3000-argent, Gemini</v>
      </c>
      <c r="D41" s="49">
        <v>84412</v>
      </c>
      <c r="E41" s="48" t="str">
        <f>+VLOOKUP(A41,cennik!A:G,2,FALSE)</f>
        <v>SEVROLL 04593 Gemini II bottom line 3m silver</v>
      </c>
      <c r="F41" s="48" t="str">
        <f>+VLOOKUP(A41,cennik!A:B,2,FALSE)</f>
        <v>SEVROLL 04593 Gemini II bottom line 3m silver</v>
      </c>
      <c r="H41" s="1">
        <v>3000</v>
      </c>
      <c r="I41" s="1" t="str">
        <f>CONCATENATE(H41,"-",J4,", ",J21)</f>
        <v>3000-argent,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25">
      <c r="A42" s="49">
        <v>98058</v>
      </c>
      <c r="B42" s="48"/>
      <c r="C42" s="1" t="str">
        <f>CONCATENATE(H42,"-",J4,", ",J21)</f>
        <v>4050-argent, Gemini</v>
      </c>
      <c r="D42" s="49">
        <v>98058</v>
      </c>
      <c r="E42" s="48" t="str">
        <f>+VLOOKUP(A42,cennik!A:G,2,FALSE)</f>
        <v>SEVROLL 04594 Gemini II bottom line 4.05m silver</v>
      </c>
      <c r="F42" s="48" t="str">
        <f>+VLOOKUP(A42,cennik!A:B,2,FALSE)</f>
        <v>SEVROLL 04594 Gemini II bottom line 4.05m silver</v>
      </c>
      <c r="H42" s="1">
        <v>4050</v>
      </c>
      <c r="I42" s="1" t="str">
        <f>CONCATENATE(H42,"-",J4,", ",J21)</f>
        <v>4050-argent,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25">
      <c r="A43" s="49">
        <v>159409</v>
      </c>
      <c r="B43" s="48"/>
      <c r="C43" s="1" t="str">
        <f>CONCATENATE(H43,"-",J4,", ",J21)</f>
        <v>6000-argent, Gemini</v>
      </c>
      <c r="D43" s="49">
        <v>159409</v>
      </c>
      <c r="E43" s="48" t="str">
        <f>+VLOOKUP(A43,cennik!A:G,2,FALSE)</f>
        <v>SEVROLL 04595 Gemini II bottom line 6m silver</v>
      </c>
      <c r="F43" s="48" t="str">
        <f>+VLOOKUP(A43,cennik!A:B,2,FALSE)</f>
        <v>SEVROLL 04595 Gemini II bottom line 6m silver</v>
      </c>
      <c r="H43" s="1">
        <v>6000</v>
      </c>
      <c r="I43" s="1" t="str">
        <f>CONCATENATE(H43,"-",J4,", ",J21)</f>
        <v>6000-argent,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25">
      <c r="A44" s="49">
        <v>308647</v>
      </c>
      <c r="B44" s="48"/>
      <c r="C44" s="1" t="str">
        <f>CONCATENATE(H44,"-",J6,", ",J21)</f>
        <v>1700-olive , Gemini</v>
      </c>
      <c r="D44" s="49">
        <v>308647</v>
      </c>
      <c r="E44" s="48" t="str">
        <f>+VLOOKUP(A44,cennik!A:G,2,FALSE)</f>
        <v>SEVROLL 04586 Gemini II bottom line 1.7m olive</v>
      </c>
      <c r="F44" s="48" t="str">
        <f>+VLOOKUP(A44,cennik!A:B,2,FALSE)</f>
        <v>SEVROLL 04586 Gemini II bottom line 1.7m olive</v>
      </c>
      <c r="H44" s="1">
        <v>1700</v>
      </c>
      <c r="I44" s="1" t="str">
        <f>CONCATENATE(H44,"-",J6,", ",J21)</f>
        <v>1700-olive 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25">
      <c r="A45" s="49">
        <v>308653</v>
      </c>
      <c r="B45" s="48"/>
      <c r="C45" s="1" t="str">
        <f>CONCATENATE(H45,"-",J6,", ",J21)</f>
        <v>2350-olive , Gemini</v>
      </c>
      <c r="D45" s="49">
        <v>308653</v>
      </c>
      <c r="E45" s="48" t="str">
        <f>+VLOOKUP(A45,cennik!A:G,2,FALSE)</f>
        <v>SEVROLL 04587 Gemini II bottom line 2.35m olive</v>
      </c>
      <c r="F45" s="48" t="str">
        <f>+VLOOKUP(A45,cennik!A:B,2,FALSE)</f>
        <v>SEVROLL 04587 Gemini II bottom line 2.35m olive</v>
      </c>
      <c r="H45" s="1">
        <v>2350</v>
      </c>
      <c r="I45" s="1" t="str">
        <f>CONCATENATE(H45,"-",J6,", ",J21)</f>
        <v>2350-olive 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25">
      <c r="A46" s="49">
        <v>308657</v>
      </c>
      <c r="B46" s="48"/>
      <c r="C46" s="1" t="str">
        <f>CONCATENATE(H46,"-",J6,", ",J21)</f>
        <v>3000-olive , Gemini</v>
      </c>
      <c r="D46" s="49">
        <v>308657</v>
      </c>
      <c r="E46" s="48" t="str">
        <f>+VLOOKUP(A46,cennik!A:G,2,FALSE)</f>
        <v>SEVROLL 04588 Gemini II bottom line 3m olive</v>
      </c>
      <c r="F46" s="48" t="str">
        <f>+VLOOKUP(A46,cennik!A:B,2,FALSE)</f>
        <v>SEVROLL 04588 Gemini II bottom line 3m olive</v>
      </c>
      <c r="H46" s="1">
        <v>3000</v>
      </c>
      <c r="I46" s="1" t="str">
        <f>CONCATENATE(H46,"-",J6,", ",J21)</f>
        <v>3000-olive 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25">
      <c r="A47" s="49">
        <v>308666</v>
      </c>
      <c r="B47" s="48"/>
      <c r="C47" s="1" t="str">
        <f>CONCATENATE(H47,"-",J6,", ",J21)</f>
        <v>4050-olive , Gemini</v>
      </c>
      <c r="D47" s="49">
        <v>308666</v>
      </c>
      <c r="E47" s="48" t="str">
        <f>+VLOOKUP(A47,cennik!A:G,2,FALSE)</f>
        <v>SEVROLL 04589 Gemini II lower line 4.05m olive</v>
      </c>
      <c r="F47" s="48" t="str">
        <f>+VLOOKUP(A47,cennik!A:B,2,FALSE)</f>
        <v>SEVROLL 04589 Gemini II lower line 4.05m olive</v>
      </c>
      <c r="H47" s="1">
        <v>4050</v>
      </c>
      <c r="I47" s="1" t="str">
        <f>CONCATENATE(H47,"-",J6,", ",J21)</f>
        <v>4050-olive 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25">
      <c r="A48" s="49">
        <v>308668</v>
      </c>
      <c r="B48" s="48"/>
      <c r="C48" s="1" t="str">
        <f>CONCATENATE(H48,"-",J6,", ",J21)</f>
        <v>6000-olive , Gemini</v>
      </c>
      <c r="D48" s="49">
        <v>308668</v>
      </c>
      <c r="E48" s="48" t="str">
        <f>+VLOOKUP(A48,cennik!A:G,2,FALSE)</f>
        <v>SEVROLL 04590 Gemini II bottom line 6m olive</v>
      </c>
      <c r="F48" s="48" t="str">
        <f>+VLOOKUP(A48,cennik!A:B,2,FALSE)</f>
        <v>SEVROLL 04590 Gemini II bottom line 6m olive</v>
      </c>
      <c r="H48" s="1">
        <v>6000</v>
      </c>
      <c r="I48" s="1" t="str">
        <f>CONCATENATE(H48,"-",J6,", ",J21)</f>
        <v>6000-olive 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25">
      <c r="A49" s="49">
        <v>351475</v>
      </c>
      <c r="B49" s="48"/>
      <c r="C49" s="1" t="str">
        <f>CONCATENATE(H49,"-",J15,", ",J21)</f>
        <v>1700-blanc brillant , Gemini</v>
      </c>
      <c r="D49" s="49">
        <v>351475</v>
      </c>
      <c r="E49" s="48" t="str">
        <f>+VLOOKUP(A49,cennik!A:G,2,FALSE)</f>
        <v>SEVROLL 04760 Gemini II bottom line 1.7m white gloss</v>
      </c>
      <c r="F49" s="48" t="str">
        <f>+VLOOKUP(A49,cennik!A:B,2,FALSE)</f>
        <v>SEVROLL 04760 Gemini II bottom line 1.7m white gloss</v>
      </c>
      <c r="H49" s="1">
        <v>1700</v>
      </c>
      <c r="I49" s="1" t="str">
        <f>CONCATENATE(H49,"-",J15,", ",J21)</f>
        <v>1700-blanc brillant 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25">
      <c r="A50" s="49">
        <v>351476</v>
      </c>
      <c r="B50" s="48"/>
      <c r="C50" s="1" t="str">
        <f>CONCATENATE(H50,"-",J15,", ",J21)</f>
        <v>2350-blanc brillant , Gemini</v>
      </c>
      <c r="D50" s="49">
        <v>351476</v>
      </c>
      <c r="E50" s="48" t="str">
        <f>+VLOOKUP(A50,cennik!A:G,2,FALSE)</f>
        <v>SEVROLL 04761 Gemini II bottom line 2.35m white gloss</v>
      </c>
      <c r="F50" s="48" t="str">
        <f>+VLOOKUP(A50,cennik!A:B,2,FALSE)</f>
        <v>SEVROLL 04761 Gemini II bottom line 2.35m white gloss</v>
      </c>
      <c r="H50" s="1">
        <v>2350</v>
      </c>
      <c r="I50" s="1" t="str">
        <f>CONCATENATE(H50,"-",J15,", ",J21)</f>
        <v>2350-blanc brillant 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25">
      <c r="A51" s="49">
        <v>351517</v>
      </c>
      <c r="B51" s="48"/>
      <c r="C51" s="1" t="str">
        <f>CONCATENATE(H51,"-",J15,", ",J21)</f>
        <v>3000-blanc brillant , Gemini</v>
      </c>
      <c r="D51" s="49">
        <v>351517</v>
      </c>
      <c r="E51" s="48" t="str">
        <f>+VLOOKUP(A51,cennik!A:G,2,FALSE)</f>
        <v>SEVROLL 04762 Gemini II lower line 3m white gloss</v>
      </c>
      <c r="F51" s="48" t="str">
        <f>+VLOOKUP(A51,cennik!A:B,2,FALSE)</f>
        <v>SEVROLL 04762 Gemini II lower line 3m white gloss</v>
      </c>
      <c r="H51" s="1">
        <v>3000</v>
      </c>
      <c r="I51" s="1" t="str">
        <f>CONCATENATE(H51,"-",J15,", ",J21)</f>
        <v>3000-blanc brillant 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25">
      <c r="A52" s="49">
        <v>351541</v>
      </c>
      <c r="B52" s="48"/>
      <c r="C52" s="1" t="str">
        <f>CONCATENATE(H52,"-",J15,", ",J21)</f>
        <v>4050-blanc brillant , Gemini</v>
      </c>
      <c r="D52" s="49">
        <v>351541</v>
      </c>
      <c r="E52" s="48" t="str">
        <f>+VLOOKUP(A52,cennik!A:G,2,FALSE)</f>
        <v>SEVROLL 04763 Gemini II bottom line 4.05m white gloss</v>
      </c>
      <c r="F52" s="48" t="str">
        <f>+VLOOKUP(A52,cennik!A:B,2,FALSE)</f>
        <v>SEVROLL 04763 Gemini II bottom line 4.05m white gloss</v>
      </c>
      <c r="H52" s="1">
        <v>4050</v>
      </c>
      <c r="I52" s="1" t="str">
        <f>CONCATENATE(H52,"-",J15,", ",J21)</f>
        <v>4050-blanc brillant 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25">
      <c r="A53" s="49">
        <v>351578</v>
      </c>
      <c r="B53" s="48"/>
      <c r="C53" s="1" t="str">
        <f>CONCATENATE(H53,"-",J15,", ",J21)</f>
        <v>6000-blanc brillant , Gemini</v>
      </c>
      <c r="D53" s="49">
        <v>351578</v>
      </c>
      <c r="E53" s="48" t="str">
        <f>+VLOOKUP(A53,cennik!A:G,2,FALSE)</f>
        <v>SEVROLL 04764 Gemini II bottom line 6m white gloss</v>
      </c>
      <c r="F53" s="48" t="str">
        <f>+VLOOKUP(A53,cennik!A:B,2,FALSE)</f>
        <v>SEVROLL 04764 Gemini II bottom line 6m white gloss</v>
      </c>
      <c r="H53" s="1">
        <v>6000</v>
      </c>
      <c r="I53" s="1" t="str">
        <f>CONCATENATE(H53,"-",J15,", ",J21)</f>
        <v>6000-blanc brillant 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25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bottom line 1.7m graphite</v>
      </c>
      <c r="F54" s="48" t="str">
        <f>+VLOOKUP(A54,cennik!A:B,2,FALSE)</f>
        <v>SEVROLL 06042 Elegant II bottom line 1.7m graphite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25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bottom line 2.35m graphite</v>
      </c>
      <c r="F55" s="48" t="str">
        <f>+VLOOKUP(A55,cennik!A:B,2,FALSE)</f>
        <v>SEVROLL 06043 Elegant II bottom line 2.35m graphite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25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lower line 3m graphite</v>
      </c>
      <c r="F56" s="48" t="str">
        <f>+VLOOKUP(A56,cennik!A:B,2,FALSE)</f>
        <v>SEVROLL 06020 Elegant II lower line 3m graphite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25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bottom line 4.05m graphite</v>
      </c>
      <c r="F57" s="48" t="str">
        <f>+VLOOKUP(A57,cennik!A:B,2,FALSE)</f>
        <v>SEVROLL 06021 Elegant II bottom line 4.05m graphite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25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lower line 6m graphite</v>
      </c>
      <c r="F58" s="48" t="str">
        <f>+VLOOKUP(A58,cennik!A:B,2,FALSE)</f>
        <v>SEVROLL 06044 Elegant II lower line 6m graphite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25">
      <c r="A59" s="49">
        <v>409676</v>
      </c>
      <c r="B59" s="48"/>
      <c r="C59" s="1" t="str">
        <f>CONCATENATE(H59,"-",J17,", ",J19)</f>
        <v>4050-noir mat, Elegant II</v>
      </c>
      <c r="D59" s="49">
        <v>409676</v>
      </c>
      <c r="E59" s="48" t="str">
        <f>+VLOOKUP(A59,cennik!A:G,2,FALSE)</f>
        <v>SEVROLL 05311 Elegant II lower guide 4.05m black mat</v>
      </c>
      <c r="F59" s="48" t="str">
        <f>+VLOOKUP(A59,cennik!A:B,2,FALSE)</f>
        <v>SEVROLL 05311 Elegant II lower guide 4.05m black mat</v>
      </c>
      <c r="H59" s="1">
        <v>4050</v>
      </c>
      <c r="I59" s="1" t="str">
        <f>CONCATENATE(H59,"-",J17,", ",J21)</f>
        <v>4050-noir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25">
      <c r="A60" s="49">
        <v>409678</v>
      </c>
      <c r="B60" s="48"/>
      <c r="C60" s="1" t="str">
        <f>CONCATENATE(H60,"-",J17,", ",J19)</f>
        <v>2350-noir mat, Elegant II</v>
      </c>
      <c r="D60" s="49">
        <v>409678</v>
      </c>
      <c r="E60" s="48" t="str">
        <f>+VLOOKUP(A60,cennik!A:G,2,FALSE)</f>
        <v>SEVROLL 05309 Elegant II lower guide 2.35m black mat</v>
      </c>
      <c r="F60" s="48" t="str">
        <f>+VLOOKUP(A60,cennik!A:B,2,FALSE)</f>
        <v>SEVROLL 05309 Elegant II lower guide 2.35m black mat</v>
      </c>
      <c r="H60" s="1">
        <v>2350</v>
      </c>
      <c r="I60" s="1" t="str">
        <f>CONCATENATE(H60,"-",J17,", ",J21)</f>
        <v>2350-noir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25">
      <c r="A61" s="49">
        <v>412231</v>
      </c>
      <c r="B61" s="48"/>
      <c r="C61" s="1" t="str">
        <f>CONCATENATE(H61,"-",J17,", ",J19)</f>
        <v>3000-noir mat, Elegant II</v>
      </c>
      <c r="D61" s="49">
        <v>412231</v>
      </c>
      <c r="E61" s="48" t="str">
        <f>+VLOOKUP(A61,cennik!A:G,2,FALSE)</f>
        <v>SEVROLL 05310 Elegant II bottom line 3m black mat</v>
      </c>
      <c r="F61" s="48" t="str">
        <f>+VLOOKUP(A61,cennik!A:B,2,FALSE)</f>
        <v>SEVROLL 05310 Elegant II bottom line 3m black mat</v>
      </c>
      <c r="H61" s="1">
        <v>3000</v>
      </c>
      <c r="I61" s="1" t="str">
        <f>CONCATENATE(H61,"-",J17,", ",J21)</f>
        <v>3000-noir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25">
      <c r="A62" s="49">
        <v>422007</v>
      </c>
      <c r="B62" s="48"/>
      <c r="C62" s="1" t="str">
        <f>CONCATENATE(H62,"-",J17,", ",J19)</f>
        <v>1700-noir mat, Elegant II</v>
      </c>
      <c r="D62" s="49">
        <v>422007</v>
      </c>
      <c r="E62" s="48" t="str">
        <f>+VLOOKUP(A62,cennik!A:G,2,FALSE)</f>
        <v>SEVROLL 05308 Elegant II lower guide 1.7m black mat</v>
      </c>
      <c r="F62" s="48" t="str">
        <f>+VLOOKUP(A62,cennik!A:B,2,FALSE)</f>
        <v>SEVROLL 05308 Elegant II lower guide 1.7m black mat</v>
      </c>
      <c r="H62" s="1">
        <v>1700</v>
      </c>
      <c r="I62" s="1" t="str">
        <f>CONCATENATE(H62,"-",J17,", ",J21)</f>
        <v>1700-noir mat, Gemini</v>
      </c>
      <c r="Z62" s="1" t="b">
        <f t="shared" si="0"/>
        <v>1</v>
      </c>
    </row>
    <row r="63" spans="1:26" ht="15" customHeight="1" x14ac:dyDescent="0.25">
      <c r="A63" s="49">
        <v>452743</v>
      </c>
      <c r="B63" s="48"/>
      <c r="C63" s="1" t="str">
        <f>CONCATENATE(H63,"-",J17,", ",J19)</f>
        <v>6000-noir mat, Elegant II</v>
      </c>
      <c r="D63" s="49">
        <v>452743</v>
      </c>
      <c r="E63" s="48" t="str">
        <f>+VLOOKUP(A63,cennik!A:G,2,FALSE)</f>
        <v>SEVROLL 05312 Elegant II bottom line 6m black mat</v>
      </c>
      <c r="F63" s="48" t="str">
        <f>+VLOOKUP(A63,cennik!A:B,2,FALSE)</f>
        <v>SEVROLL 05312 Elegant II bottom line 6m black mat</v>
      </c>
      <c r="H63" s="1">
        <v>6000</v>
      </c>
      <c r="I63" s="1" t="str">
        <f>CONCATENATE(H63,"-",J17,", ",J21)</f>
        <v>6000-noir mat, Gemini</v>
      </c>
      <c r="Z63" s="1" t="b">
        <f t="shared" si="0"/>
        <v>1</v>
      </c>
    </row>
    <row r="64" spans="1:26" ht="15" customHeight="1" x14ac:dyDescent="0.25">
      <c r="A64" s="49" t="s">
        <v>111</v>
      </c>
      <c r="B64" s="48"/>
      <c r="C64" s="1" t="str">
        <f>CONCATENATE(H64,"-",J5,", ",J21)</f>
        <v>1700-or/laiton,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1700-or/laiton, Gemini</v>
      </c>
      <c r="Z64" s="1" t="b">
        <f t="shared" si="0"/>
        <v>1</v>
      </c>
    </row>
    <row r="65" spans="1:26" ht="15" customHeight="1" x14ac:dyDescent="0.25">
      <c r="A65" s="49" t="s">
        <v>111</v>
      </c>
      <c r="B65" s="48"/>
      <c r="C65" s="1" t="str">
        <f>CONCATENATE(H65,"-",J5,", ",J21)</f>
        <v>2350-or/laiton,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2350-or/laiton, Gemini</v>
      </c>
      <c r="Z65" s="1" t="b">
        <f t="shared" si="0"/>
        <v>1</v>
      </c>
    </row>
    <row r="66" spans="1:26" ht="15" customHeight="1" x14ac:dyDescent="0.25">
      <c r="A66" s="49" t="s">
        <v>111</v>
      </c>
      <c r="B66" s="48"/>
      <c r="C66" s="1" t="str">
        <f>CONCATENATE(H66,"-",J5,", ",J21)</f>
        <v>3000-or/laiton,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3000-or/laiton, Gemini</v>
      </c>
      <c r="Z66" s="1" t="b">
        <f t="shared" ref="Z66:Z144" si="4">A66=D66</f>
        <v>1</v>
      </c>
    </row>
    <row r="67" spans="1:26" ht="15" customHeight="1" x14ac:dyDescent="0.25">
      <c r="A67" s="49" t="s">
        <v>111</v>
      </c>
      <c r="B67" s="48"/>
      <c r="C67" s="1" t="str">
        <f>CONCATENATE(H67,"-",J5,", ",J21)</f>
        <v>4050-or/laiton,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4050-or/laiton, Gemini</v>
      </c>
      <c r="Z67" s="1" t="b">
        <f t="shared" si="4"/>
        <v>1</v>
      </c>
    </row>
    <row r="68" spans="1:26" ht="15" customHeight="1" x14ac:dyDescent="0.25">
      <c r="A68" s="49" t="s">
        <v>111</v>
      </c>
      <c r="B68" s="48"/>
      <c r="C68" s="1" t="str">
        <f>CONCATENATE(H68,"-",J5,", ",J21)</f>
        <v>6000-or/laiton,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6000-or/laiton, Gemini</v>
      </c>
      <c r="Z68" s="1" t="b">
        <f t="shared" si="4"/>
        <v>1</v>
      </c>
    </row>
    <row r="69" spans="1:26" ht="15" customHeight="1" x14ac:dyDescent="0.25">
      <c r="A69" s="49" t="s">
        <v>111</v>
      </c>
      <c r="B69" s="48"/>
      <c r="C69" s="1" t="str">
        <f>CONCATENATE(H69,"-",J7,", ",J21)</f>
        <v>1700-olive brossé,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1700-olive brossé, Gemini</v>
      </c>
      <c r="Z69" s="1" t="b">
        <f t="shared" si="4"/>
        <v>1</v>
      </c>
    </row>
    <row r="70" spans="1:26" ht="15" customHeight="1" x14ac:dyDescent="0.25">
      <c r="A70" s="49" t="s">
        <v>111</v>
      </c>
      <c r="B70" s="48"/>
      <c r="C70" s="1" t="str">
        <f>CONCATENATE(H70,"-",J7,", ",J21)</f>
        <v>2350-olive brossé,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2350-olive brossé, Gemini</v>
      </c>
      <c r="Z70" s="1" t="b">
        <f t="shared" si="4"/>
        <v>1</v>
      </c>
    </row>
    <row r="71" spans="1:26" ht="15" customHeight="1" x14ac:dyDescent="0.25">
      <c r="A71" s="49" t="s">
        <v>111</v>
      </c>
      <c r="B71" s="48"/>
      <c r="C71" s="1" t="str">
        <f>CONCATENATE(H71,"-",J7,", ",J21)</f>
        <v>3000-olive brossé,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3000-olive brossé, Gemini</v>
      </c>
      <c r="Z71" s="1" t="b">
        <f t="shared" si="4"/>
        <v>1</v>
      </c>
    </row>
    <row r="72" spans="1:26" ht="15" customHeight="1" x14ac:dyDescent="0.25">
      <c r="A72" s="49" t="s">
        <v>111</v>
      </c>
      <c r="B72" s="48"/>
      <c r="C72" s="1" t="str">
        <f>CONCATENATE(H72,"-",J7,", ",J21)</f>
        <v>4050-olive brossé,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4050-olive brossé, Gemini</v>
      </c>
      <c r="Z72" s="1" t="b">
        <f t="shared" si="4"/>
        <v>1</v>
      </c>
    </row>
    <row r="73" spans="1:26" ht="15" customHeight="1" x14ac:dyDescent="0.25">
      <c r="A73" s="49" t="s">
        <v>111</v>
      </c>
      <c r="B73" s="48"/>
      <c r="C73" s="1" t="str">
        <f>CONCATENATE(H73,"-",J7,", ",J21)</f>
        <v>6000-olive brossé,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6000-olive brossé, Gemini</v>
      </c>
      <c r="Z73" s="1" t="b">
        <f t="shared" si="4"/>
        <v>1</v>
      </c>
    </row>
    <row r="74" spans="1:26" ht="15" customHeight="1" x14ac:dyDescent="0.25">
      <c r="A74" s="49" t="s">
        <v>111</v>
      </c>
      <c r="B74" s="48"/>
      <c r="C74" s="1" t="str">
        <f>CONCATENATE(H74,"-",J8,", ",J21)</f>
        <v>1700-olive brossé foncé,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1700-olive brossé foncé, Gemini</v>
      </c>
      <c r="Z74" s="1" t="b">
        <f t="shared" si="4"/>
        <v>1</v>
      </c>
    </row>
    <row r="75" spans="1:26" ht="15" customHeight="1" x14ac:dyDescent="0.25">
      <c r="A75" s="49" t="s">
        <v>111</v>
      </c>
      <c r="B75" s="48"/>
      <c r="C75" s="1" t="str">
        <f>CONCATENATE(H75,"-",J8,", ",J21)</f>
        <v>2350-olive brossé foncé,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2350-olive brossé foncé, Gemini</v>
      </c>
      <c r="Z75" s="1" t="b">
        <f t="shared" si="4"/>
        <v>1</v>
      </c>
    </row>
    <row r="76" spans="1:26" ht="15" customHeight="1" x14ac:dyDescent="0.25">
      <c r="A76" s="49" t="s">
        <v>111</v>
      </c>
      <c r="B76" s="48"/>
      <c r="C76" s="1" t="str">
        <f>CONCATENATE(H76,"-",J8,", ",J21)</f>
        <v>3000-olive brossé foncé,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3000-olive brossé foncé, Gemini</v>
      </c>
      <c r="Z76" s="1" t="b">
        <f t="shared" si="4"/>
        <v>1</v>
      </c>
    </row>
    <row r="77" spans="1:26" ht="15" customHeight="1" x14ac:dyDescent="0.25">
      <c r="A77" s="49" t="s">
        <v>111</v>
      </c>
      <c r="B77" s="48"/>
      <c r="C77" s="1" t="str">
        <f>CONCATENATE(H77,"-",J8,", ",J21)</f>
        <v>4050-olive brossé foncé,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4050-olive brossé foncé, Gemini</v>
      </c>
      <c r="Z77" s="1" t="b">
        <f t="shared" si="4"/>
        <v>1</v>
      </c>
    </row>
    <row r="78" spans="1:26" ht="15" customHeight="1" x14ac:dyDescent="0.25">
      <c r="A78" s="49" t="s">
        <v>111</v>
      </c>
      <c r="B78" s="48"/>
      <c r="C78" s="1" t="str">
        <f>CONCATENATE(H78,"-",J8,", ",J21)</f>
        <v>6000-olive brossé foncé,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6000-olive brossé foncé, Gemini</v>
      </c>
      <c r="Z78" s="1" t="b">
        <f t="shared" si="4"/>
        <v>1</v>
      </c>
    </row>
    <row r="79" spans="1:26" ht="15" customHeight="1" x14ac:dyDescent="0.25">
      <c r="A79" s="49" t="s">
        <v>111</v>
      </c>
      <c r="B79" s="48"/>
      <c r="C79" s="1" t="str">
        <f>CONCATENATE(H79,"-",J9,", ",J21)</f>
        <v>1700-noir brossé,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1700-noir brossé, Gemini</v>
      </c>
      <c r="Z79" s="1" t="b">
        <f t="shared" si="4"/>
        <v>1</v>
      </c>
    </row>
    <row r="80" spans="1:26" ht="15" customHeight="1" x14ac:dyDescent="0.25">
      <c r="A80" s="49" t="s">
        <v>111</v>
      </c>
      <c r="B80" s="48"/>
      <c r="C80" s="1" t="str">
        <f>CONCATENATE(H80,"-",J9,", ",J21)</f>
        <v>2350-noir brossé,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2350-noir brossé, Gemini</v>
      </c>
      <c r="Z80" s="1" t="b">
        <f t="shared" si="4"/>
        <v>1</v>
      </c>
    </row>
    <row r="81" spans="1:26" ht="15" customHeight="1" x14ac:dyDescent="0.25">
      <c r="A81" s="49" t="s">
        <v>111</v>
      </c>
      <c r="B81" s="48"/>
      <c r="C81" s="1" t="str">
        <f>CONCATENATE(H81,"-",J9,", ",J21)</f>
        <v>3000-noir brossé,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3000-noir brossé, Gemini</v>
      </c>
      <c r="Z81" s="1" t="b">
        <f t="shared" si="4"/>
        <v>1</v>
      </c>
    </row>
    <row r="82" spans="1:26" ht="15" customHeight="1" x14ac:dyDescent="0.25">
      <c r="A82" s="49" t="s">
        <v>111</v>
      </c>
      <c r="B82" s="48"/>
      <c r="C82" s="1" t="str">
        <f>CONCATENATE(H82,"-",J9,", ",J21)</f>
        <v>4050-noir brossé,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4050-noir brossé, Gemini</v>
      </c>
      <c r="Z82" s="1" t="b">
        <f t="shared" si="4"/>
        <v>1</v>
      </c>
    </row>
    <row r="83" spans="1:26" ht="15" customHeight="1" x14ac:dyDescent="0.25">
      <c r="A83" s="49" t="s">
        <v>111</v>
      </c>
      <c r="B83" s="48"/>
      <c r="C83" s="1" t="str">
        <f>CONCATENATE(H83,"-",J9,", ",J21)</f>
        <v>6000-noir brossé,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6000-noir brossé, Gemini</v>
      </c>
      <c r="Z83" s="1" t="b">
        <f t="shared" si="4"/>
        <v>1</v>
      </c>
    </row>
    <row r="84" spans="1:26" ht="15" customHeight="1" x14ac:dyDescent="0.25">
      <c r="A84" s="196">
        <v>526506</v>
      </c>
      <c r="C84" s="1" t="str">
        <f>CONCATENATE(H84,"-",J22,", ",J20)</f>
        <v>1700-structurel noir, Elegant II</v>
      </c>
      <c r="D84" s="196">
        <v>526506</v>
      </c>
      <c r="E84" s="48" t="str">
        <f>+VLOOKUP(A84,cennik!A:G,2,FALSE)</f>
        <v>SEVROLL 06269 Elegant II bottom line 1.7m black structural</v>
      </c>
      <c r="F84" s="48" t="str">
        <f>+VLOOKUP(A84,cennik!A:B,2,FALSE)</f>
        <v>SEVROLL 06269 Elegant II bottom line 1.7m black structural</v>
      </c>
      <c r="H84" s="1">
        <v>1700</v>
      </c>
      <c r="I84" s="1" t="str">
        <f>CONCATENATE(H84,"-",J22,", ",J20)</f>
        <v>1700-structurel noir, Elegant II</v>
      </c>
    </row>
    <row r="85" spans="1:26" ht="15" customHeight="1" x14ac:dyDescent="0.25">
      <c r="A85" s="196">
        <v>526509</v>
      </c>
      <c r="C85" s="1" t="str">
        <f>CONCATENATE(H85,"-",J22,", ",J20)</f>
        <v>2350-structurel noir, Elegant II</v>
      </c>
      <c r="D85" s="196">
        <v>526509</v>
      </c>
      <c r="E85" s="48" t="str">
        <f>+VLOOKUP(A85,cennik!A:G,2,FALSE)</f>
        <v>SEVROLL 06270 Elegant II bottom line 2.35m black structural</v>
      </c>
      <c r="F85" s="48" t="str">
        <f>+VLOOKUP(A85,cennik!A:B,2,FALSE)</f>
        <v>SEVROLL 06270 Elegant II bottom line 2.35m black structural</v>
      </c>
      <c r="H85" s="1">
        <v>2350</v>
      </c>
      <c r="I85" s="1" t="str">
        <f>CONCATENATE(H85,"-",J22,", ",J20)</f>
        <v>2350-structurel noir, Elegant II</v>
      </c>
    </row>
    <row r="86" spans="1:26" ht="15" customHeight="1" x14ac:dyDescent="0.25">
      <c r="A86" s="196">
        <v>526510</v>
      </c>
      <c r="C86" s="1" t="str">
        <f>CONCATENATE(H86,"-",J22,", ",J20)</f>
        <v>3000-structurel noir, Elegant II</v>
      </c>
      <c r="D86" s="196">
        <v>526510</v>
      </c>
      <c r="E86" s="48" t="str">
        <f>+VLOOKUP(A86,cennik!A:G,2,FALSE)</f>
        <v>SEVROLL 06271 Elegant II bottom line 3m black structural</v>
      </c>
      <c r="F86" s="48" t="str">
        <f>+VLOOKUP(A86,cennik!A:B,2,FALSE)</f>
        <v>SEVROLL 06271 Elegant II bottom line 3m black structural</v>
      </c>
      <c r="H86" s="1">
        <v>3000</v>
      </c>
      <c r="I86" s="1" t="str">
        <f>CONCATENATE(H86,"-",J22,", ",J20)</f>
        <v>3000-structurel noir, Elegant II</v>
      </c>
    </row>
    <row r="87" spans="1:26" ht="15" customHeight="1" x14ac:dyDescent="0.25">
      <c r="A87" s="196">
        <v>526511</v>
      </c>
      <c r="C87" s="1" t="str">
        <f>CONCATENATE(H87,"-",J22,", ",J20)</f>
        <v>4050-structurel noir, Elegant II</v>
      </c>
      <c r="D87" s="196">
        <v>526511</v>
      </c>
      <c r="E87" s="48" t="str">
        <f>+VLOOKUP(A87,cennik!A:G,2,FALSE)</f>
        <v>SEVROLL 06272 Elegant II bottom line 4.05m black structural</v>
      </c>
      <c r="F87" s="48" t="str">
        <f>+VLOOKUP(A87,cennik!A:B,2,FALSE)</f>
        <v>SEVROLL 06272 Elegant II bottom line 4.05m black structural</v>
      </c>
      <c r="H87" s="1">
        <v>4050</v>
      </c>
      <c r="I87" s="1" t="str">
        <f>CONCATENATE(H87,"-",J22,", ",J20)</f>
        <v>4050-structurel noir, Elegant II</v>
      </c>
    </row>
    <row r="88" spans="1:26" ht="15" customHeight="1" x14ac:dyDescent="0.25">
      <c r="A88" s="196">
        <v>526512</v>
      </c>
      <c r="C88" s="1" t="str">
        <f>CONCATENATE(H88,"-",J22,", ",J20)</f>
        <v>6000-structurel noir, Elegant II</v>
      </c>
      <c r="D88" s="196">
        <v>526512</v>
      </c>
      <c r="E88" s="48" t="str">
        <f>+VLOOKUP(A88,cennik!A:G,2,FALSE)</f>
        <v>SEVROLL 06128 Elegant II bottom line 6m black structural</v>
      </c>
      <c r="F88" s="48" t="str">
        <f>+VLOOKUP(A88,cennik!A:B,2,FALSE)</f>
        <v>SEVROLL 06128 Elegant II bottom line 6m black structural</v>
      </c>
      <c r="H88" s="1">
        <v>6000</v>
      </c>
      <c r="I88" s="1" t="str">
        <f>CONCATENATE(H88,"-",J22,", ",J20)</f>
        <v>6000-structurel noir, Elegant II</v>
      </c>
    </row>
    <row r="89" spans="1:26" ht="15" customHeight="1" x14ac:dyDescent="0.25">
      <c r="A89" s="2">
        <v>394792</v>
      </c>
      <c r="C89" s="1" t="str">
        <f>CONCATENATE(H89,"-",J18,", ",J19)</f>
        <v>1700-blanc mat , Elegant II</v>
      </c>
      <c r="D89" s="2">
        <v>394792</v>
      </c>
      <c r="E89" s="48" t="str">
        <f>+VLOOKUP(A89,cennik!A:G,2,FALSE)</f>
        <v>SEVROLL 05081 Elegant II lower guide 1.7m white mat</v>
      </c>
      <c r="F89" s="48" t="str">
        <f>+VLOOKUP(A89,cennik!A:B,2,FALSE)</f>
        <v>SEVROLL 05081 Elegant II lower guide 1.7m white mat</v>
      </c>
      <c r="H89" s="1">
        <v>1700</v>
      </c>
      <c r="I89" s="1" t="str">
        <f>CONCATENATE(H89,"-",J18,", ",J19)</f>
        <v>1700-blanc mat , Elegant II</v>
      </c>
    </row>
    <row r="90" spans="1:26" ht="15" customHeight="1" x14ac:dyDescent="0.25">
      <c r="A90" s="2">
        <v>394795</v>
      </c>
      <c r="C90" s="1" t="str">
        <f>CONCATENATE(H90,"-",J18,", ",J19)</f>
        <v>2350-blanc mat , Elegant II</v>
      </c>
      <c r="D90" s="2">
        <v>394795</v>
      </c>
      <c r="E90" s="48" t="str">
        <f>+VLOOKUP(A90,cennik!A:G,2,FALSE)</f>
        <v>SEVROLL 05160 Elegant II lower guide 2.35m white mat</v>
      </c>
      <c r="F90" s="48" t="str">
        <f>+VLOOKUP(A90,cennik!A:B,2,FALSE)</f>
        <v>SEVROLL 05160 Elegant II lower guide 2.35m white mat</v>
      </c>
      <c r="H90" s="1">
        <v>2350</v>
      </c>
      <c r="I90" s="1" t="str">
        <f>CONCATENATE(H90,"-",J18,", ",J19)</f>
        <v>2350-blanc mat , Elegant II</v>
      </c>
    </row>
    <row r="91" spans="1:26" ht="15" customHeight="1" x14ac:dyDescent="0.25">
      <c r="A91" s="2">
        <v>276743</v>
      </c>
      <c r="C91" s="1" t="str">
        <f>CONCATENATE(H91,"-",J18,", ",J19)</f>
        <v>3000-blanc mat , Elegant II</v>
      </c>
      <c r="D91" s="2">
        <v>276743</v>
      </c>
      <c r="E91" s="48" t="str">
        <f>+VLOOKUP(A91,cennik!A:G,2,FALSE)</f>
        <v>SEVROLL 04437 Elegant II bottom line 3m white mat</v>
      </c>
      <c r="F91" s="48" t="str">
        <f>+VLOOKUP(A91,cennik!A:B,2,FALSE)</f>
        <v>SEVROLL 04437 Elegant II bottom line 3m white mat</v>
      </c>
      <c r="H91" s="1">
        <v>3000</v>
      </c>
      <c r="I91" s="1" t="str">
        <f>CONCATENATE(H91,"-",J18,", ",J19)</f>
        <v>3000-blanc mat , Elegant II</v>
      </c>
    </row>
    <row r="92" spans="1:26" ht="15" customHeight="1" x14ac:dyDescent="0.25">
      <c r="A92" s="2">
        <v>394796</v>
      </c>
      <c r="C92" s="1" t="str">
        <f>CONCATENATE(H92,"-",J18,", ",J19)</f>
        <v>4050-blanc mat , Elegant II</v>
      </c>
      <c r="D92" s="2">
        <v>394796</v>
      </c>
      <c r="E92" s="48" t="str">
        <f>+VLOOKUP(A92,cennik!A:G,2,FALSE)</f>
        <v>SEVROLL 05161 Elegant II lower guide 4.05m white mat</v>
      </c>
      <c r="F92" s="48" t="str">
        <f>+VLOOKUP(A92,cennik!A:B,2,FALSE)</f>
        <v>SEVROLL 05161 Elegant II lower guide 4.05m white mat</v>
      </c>
      <c r="H92" s="1">
        <v>4050</v>
      </c>
      <c r="I92" s="1" t="str">
        <f>CONCATENATE(H92,"-",J18,", ",J19)</f>
        <v>4050-blanc mat , Elegant II</v>
      </c>
    </row>
    <row r="93" spans="1:26" ht="15" customHeight="1" x14ac:dyDescent="0.25">
      <c r="A93" s="2">
        <v>394800</v>
      </c>
      <c r="C93" s="1" t="str">
        <f>CONCATENATE(H93,"-",J18,", ",J19)</f>
        <v>6000-blanc mat , Elegant II</v>
      </c>
      <c r="D93" s="2">
        <v>394800</v>
      </c>
      <c r="E93" s="48" t="str">
        <f>+VLOOKUP(A93,cennik!A:G,2,FALSE)</f>
        <v>SEVROLL 05162 Elegant II lower line 6m white mat</v>
      </c>
      <c r="F93" s="48" t="str">
        <f>+VLOOKUP(A93,cennik!A:B,2,FALSE)</f>
        <v>SEVROLL 05162 Elegant II lower line 6m white mat</v>
      </c>
      <c r="H93" s="1">
        <v>6000</v>
      </c>
      <c r="I93" s="1" t="str">
        <f>CONCATENATE(H93,"-",J18,", ",J19)</f>
        <v>6000-blanc mat , Elegant II</v>
      </c>
    </row>
    <row r="94" spans="1:26" ht="15" customHeight="1" x14ac:dyDescent="0.25">
      <c r="A94" s="418">
        <v>405393</v>
      </c>
      <c r="B94" s="417"/>
      <c r="C94" s="1" t="str">
        <f>CONCATENATE(H94,"-",J16,", ",J19)</f>
        <v>1700-noir brillant, Elegant II</v>
      </c>
      <c r="D94" s="418">
        <v>405393</v>
      </c>
      <c r="E94" s="419" t="str">
        <f>+VLOOKUP(A94,cennik!A:G,2,FALSE)</f>
        <v>SEVROLL 05155 Elegant II bottom line 1.7m gloss black</v>
      </c>
      <c r="F94" s="419" t="str">
        <f>+VLOOKUP(A94,cennik!A:B,2,FALSE)</f>
        <v>SEVROLL 05155 Elegant II bottom line 1.7m gloss black</v>
      </c>
      <c r="G94" s="417"/>
      <c r="H94" s="417">
        <v>1700</v>
      </c>
      <c r="I94" s="1" t="str">
        <f>CONCATENATE(H94,"-",J16,", ",J19)</f>
        <v>1700-noir brillant, Elegant II</v>
      </c>
      <c r="Z94" s="1" t="b">
        <f t="shared" si="4"/>
        <v>1</v>
      </c>
    </row>
    <row r="95" spans="1:26" ht="15" customHeight="1" x14ac:dyDescent="0.25">
      <c r="A95" s="418">
        <v>398188</v>
      </c>
      <c r="B95" s="417"/>
      <c r="C95" s="1" t="str">
        <f>CONCATENATE(H95,"-",J16,", ",J19)</f>
        <v>2350-noir brillant, Elegant II</v>
      </c>
      <c r="D95" s="418">
        <v>398188</v>
      </c>
      <c r="E95" s="419" t="str">
        <f>+VLOOKUP(A95,cennik!A:G,2,FALSE)</f>
        <v>SEVROLL 05156 Elegant II bottom line 2.35m gloss black</v>
      </c>
      <c r="F95" s="419" t="str">
        <f>+VLOOKUP(A95,cennik!A:B,2,FALSE)</f>
        <v>SEVROLL 05156 Elegant II bottom line 2.35m gloss black</v>
      </c>
      <c r="G95" s="417"/>
      <c r="H95" s="417">
        <v>2350</v>
      </c>
      <c r="I95" s="1" t="str">
        <f>CONCATENATE(H95,"-",J16,", ",J19)</f>
        <v>2350-noir brillant, Elegant II</v>
      </c>
      <c r="Z95" s="1" t="b">
        <f t="shared" si="4"/>
        <v>1</v>
      </c>
    </row>
    <row r="96" spans="1:26" ht="15" customHeight="1" x14ac:dyDescent="0.25">
      <c r="A96" s="418">
        <v>405403</v>
      </c>
      <c r="B96" s="417"/>
      <c r="C96" s="1" t="str">
        <f>CONCATENATE(H96,"-",J16,", ",J19)</f>
        <v>3000-noir brillant, Elegant II</v>
      </c>
      <c r="D96" s="418">
        <v>405403</v>
      </c>
      <c r="E96" s="419" t="str">
        <f>+VLOOKUP(A96,cennik!A:G,2,FALSE)</f>
        <v>SEVROLL 05157 Elegant II bottom line 3m gloss black</v>
      </c>
      <c r="F96" s="419" t="str">
        <f>+VLOOKUP(A96,cennik!A:B,2,FALSE)</f>
        <v>SEVROLL 05157 Elegant II bottom line 3m gloss black</v>
      </c>
      <c r="G96" s="417"/>
      <c r="H96" s="417">
        <v>3000</v>
      </c>
      <c r="I96" s="1" t="str">
        <f>CONCATENATE(H96,"-",J16,", ",J19)</f>
        <v>3000-noir brillant, Elegant II</v>
      </c>
      <c r="Z96" s="1" t="b">
        <f t="shared" si="4"/>
        <v>1</v>
      </c>
    </row>
    <row r="97" spans="1:26" ht="15" customHeight="1" x14ac:dyDescent="0.25">
      <c r="A97" s="418">
        <v>405404</v>
      </c>
      <c r="B97" s="417"/>
      <c r="C97" s="1" t="str">
        <f>CONCATENATE(H97,"-",J16,", ",J19)</f>
        <v>4050-noir brillant, Elegant II</v>
      </c>
      <c r="D97" s="418">
        <v>405404</v>
      </c>
      <c r="E97" s="419" t="str">
        <f>+VLOOKUP(A97,cennik!A:G,2,FALSE)</f>
        <v>SEVROLL 05158 Elegant II bottom line 4.05m gloss black</v>
      </c>
      <c r="F97" s="419" t="str">
        <f>+VLOOKUP(A97,cennik!A:B,2,FALSE)</f>
        <v>SEVROLL 05158 Elegant II bottom line 4.05m gloss black</v>
      </c>
      <c r="G97" s="417"/>
      <c r="H97" s="417">
        <v>4050</v>
      </c>
      <c r="I97" s="1" t="str">
        <f>CONCATENATE(H97,"-",J16,", ",J19)</f>
        <v>4050-noir brillant, Elegant II</v>
      </c>
      <c r="Z97" s="1" t="b">
        <f t="shared" si="4"/>
        <v>1</v>
      </c>
    </row>
    <row r="98" spans="1:26" ht="15" customHeight="1" x14ac:dyDescent="0.25">
      <c r="A98" s="418">
        <v>405406</v>
      </c>
      <c r="B98" s="417"/>
      <c r="C98" s="1" t="str">
        <f>CONCATENATE(H98,"-",J16,", ",J19)</f>
        <v>6000-noir brillant, Elegant II</v>
      </c>
      <c r="D98" s="418">
        <v>405406</v>
      </c>
      <c r="E98" s="419" t="str">
        <f>+VLOOKUP(A98,cennik!A:G,2,FALSE)</f>
        <v>SEVROLL 05159 Elegant II bottom line 6m gloss black</v>
      </c>
      <c r="F98" s="419" t="str">
        <f>+VLOOKUP(A98,cennik!A:B,2,FALSE)</f>
        <v>SEVROLL 05159 Elegant II bottom line 6m gloss black</v>
      </c>
      <c r="G98" s="417"/>
      <c r="H98" s="417">
        <v>6000</v>
      </c>
      <c r="I98" s="1" t="str">
        <f>CONCATENATE(H98,"-",J16,", ",J19)</f>
        <v>6000-noir brillant, Elegant II</v>
      </c>
      <c r="Z98" s="1" t="b">
        <f t="shared" si="4"/>
        <v>1</v>
      </c>
    </row>
    <row r="99" spans="1:26" ht="15" customHeight="1" x14ac:dyDescent="0.25">
      <c r="A99" s="417">
        <v>422007</v>
      </c>
      <c r="B99" s="417"/>
      <c r="C99" s="1" t="str">
        <f>CONCATENATE(H99,"-",J17,", ",J19)</f>
        <v>1700-noir mat, Elegant II</v>
      </c>
      <c r="D99" s="417">
        <v>422007</v>
      </c>
      <c r="E99" s="419" t="str">
        <f>+VLOOKUP(A99,cennik!A:G,2,FALSE)</f>
        <v>SEVROLL 05308 Elegant II lower guide 1.7m black mat</v>
      </c>
      <c r="F99" s="419" t="str">
        <f>+VLOOKUP(A99,cennik!A:B,2,FALSE)</f>
        <v>SEVROLL 05308 Elegant II lower guide 1.7m black mat</v>
      </c>
      <c r="G99" s="417"/>
      <c r="H99" s="417">
        <v>1700</v>
      </c>
      <c r="I99" s="1" t="str">
        <f>CONCATENATE(H99,"-",J17,", ",J19)</f>
        <v>1700-noir mat, Elegant II</v>
      </c>
      <c r="Z99" s="1" t="b">
        <f t="shared" si="4"/>
        <v>1</v>
      </c>
    </row>
    <row r="100" spans="1:26" ht="15" customHeight="1" x14ac:dyDescent="0.25">
      <c r="A100" s="417">
        <v>409678</v>
      </c>
      <c r="B100" s="417"/>
      <c r="C100" s="1" t="str">
        <f>CONCATENATE(H100,"-",J17,", ",J19)</f>
        <v>2350-noir mat, Elegant II</v>
      </c>
      <c r="D100" s="417">
        <v>409678</v>
      </c>
      <c r="E100" s="419" t="str">
        <f>+VLOOKUP(A100,cennik!A:G,2,FALSE)</f>
        <v>SEVROLL 05309 Elegant II lower guide 2.35m black mat</v>
      </c>
      <c r="F100" s="419" t="str">
        <f>+VLOOKUP(A100,cennik!A:B,2,FALSE)</f>
        <v>SEVROLL 05309 Elegant II lower guide 2.35m black mat</v>
      </c>
      <c r="G100" s="417"/>
      <c r="H100" s="417">
        <v>2350</v>
      </c>
      <c r="I100" s="1" t="str">
        <f>CONCATENATE(H100,"-",J17,", ",J19)</f>
        <v>2350-noir mat, Elegant II</v>
      </c>
      <c r="Z100" s="1" t="b">
        <f t="shared" si="4"/>
        <v>1</v>
      </c>
    </row>
    <row r="101" spans="1:26" ht="15" customHeight="1" x14ac:dyDescent="0.25">
      <c r="A101" s="417">
        <v>412231</v>
      </c>
      <c r="B101" s="417"/>
      <c r="C101" s="1" t="str">
        <f>CONCATENATE(H101,"-",J17,", ",J19)</f>
        <v>3000-noir mat, Elegant II</v>
      </c>
      <c r="D101" s="417">
        <v>412231</v>
      </c>
      <c r="E101" s="419" t="str">
        <f>+VLOOKUP(A101,cennik!A:G,2,FALSE)</f>
        <v>SEVROLL 05310 Elegant II bottom line 3m black mat</v>
      </c>
      <c r="F101" s="419" t="str">
        <f>+VLOOKUP(A101,cennik!A:B,2,FALSE)</f>
        <v>SEVROLL 05310 Elegant II bottom line 3m black mat</v>
      </c>
      <c r="G101" s="417"/>
      <c r="H101" s="417">
        <v>3000</v>
      </c>
      <c r="I101" s="1" t="str">
        <f>CONCATENATE(H101,"-",J17,", ",J19)</f>
        <v>3000-noir mat, Elegant II</v>
      </c>
      <c r="Z101" s="1" t="b">
        <f t="shared" si="4"/>
        <v>1</v>
      </c>
    </row>
    <row r="102" spans="1:26" ht="15" customHeight="1" x14ac:dyDescent="0.25">
      <c r="A102" s="417">
        <v>409676</v>
      </c>
      <c r="B102" s="417"/>
      <c r="C102" s="1" t="str">
        <f>CONCATENATE(H102,"-",J17,", ",J19)</f>
        <v>4050-noir mat, Elegant II</v>
      </c>
      <c r="D102" s="417">
        <v>409676</v>
      </c>
      <c r="E102" s="419" t="str">
        <f>+VLOOKUP(A102,cennik!A:G,2,FALSE)</f>
        <v>SEVROLL 05311 Elegant II lower guide 4.05m black mat</v>
      </c>
      <c r="F102" s="419" t="str">
        <f>+VLOOKUP(A102,cennik!A:B,2,FALSE)</f>
        <v>SEVROLL 05311 Elegant II lower guide 4.05m black mat</v>
      </c>
      <c r="G102" s="417"/>
      <c r="H102" s="417">
        <v>4050</v>
      </c>
      <c r="I102" s="1" t="str">
        <f>CONCATENATE(H102,"-",J17,", ",J19)</f>
        <v>4050-noir mat, Elegant II</v>
      </c>
      <c r="Z102" s="1" t="b">
        <f t="shared" si="4"/>
        <v>1</v>
      </c>
    </row>
    <row r="103" spans="1:26" ht="15" customHeight="1" x14ac:dyDescent="0.25">
      <c r="A103" s="418">
        <v>452743</v>
      </c>
      <c r="B103" s="417"/>
      <c r="C103" s="1" t="str">
        <f>CONCATENATE(H103,"-",J17,", ",J19)</f>
        <v>6000-noir mat, Elegant II</v>
      </c>
      <c r="D103" s="418">
        <v>452743</v>
      </c>
      <c r="E103" s="419" t="str">
        <f>+VLOOKUP(A103,cennik!A:G,2,FALSE)</f>
        <v>SEVROLL 05312 Elegant II bottom line 6m black mat</v>
      </c>
      <c r="F103" s="419" t="str">
        <f>+VLOOKUP(A103,cennik!A:B,2,FALSE)</f>
        <v>SEVROLL 05312 Elegant II bottom line 6m black mat</v>
      </c>
      <c r="G103" s="417"/>
      <c r="H103" s="417">
        <v>6000</v>
      </c>
      <c r="I103" s="1" t="str">
        <f>CONCATENATE(H103,"-",J17,", ",J19)</f>
        <v>6000-noir mat, Elegant II</v>
      </c>
      <c r="Z103" s="1" t="b">
        <f t="shared" si="4"/>
        <v>1</v>
      </c>
    </row>
    <row r="104" spans="1:26" ht="15" customHeight="1" x14ac:dyDescent="0.25">
      <c r="A104" s="196">
        <v>526506</v>
      </c>
      <c r="B104" s="417"/>
      <c r="C104" s="1" t="str">
        <f>CONCATENATE(H104,"-",J22,", ",J19)</f>
        <v>1700-structurel noir, Elegant II</v>
      </c>
      <c r="D104" s="196">
        <v>526506</v>
      </c>
      <c r="E104" s="419" t="str">
        <f>+VLOOKUP(A104,cennik!A:G,2,FALSE)</f>
        <v>SEVROLL 06269 Elegant II bottom line 1.7m black structural</v>
      </c>
      <c r="F104" s="419"/>
      <c r="G104" s="417"/>
      <c r="H104" s="417">
        <v>1700</v>
      </c>
      <c r="I104" s="1" t="str">
        <f>CONCATENATE(H104,"-",J22,", ",J19)</f>
        <v>1700-structurel noir, Elegant II</v>
      </c>
    </row>
    <row r="105" spans="1:26" ht="15" customHeight="1" x14ac:dyDescent="0.25">
      <c r="A105" s="196">
        <v>526509</v>
      </c>
      <c r="B105" s="417"/>
      <c r="C105" s="1" t="str">
        <f>CONCATENATE(H105,"-",J22,", ",J19)</f>
        <v>2350-structurel noir, Elegant II</v>
      </c>
      <c r="D105" s="196">
        <v>526509</v>
      </c>
      <c r="E105" s="419" t="str">
        <f>+VLOOKUP(A105,cennik!A:G,2,FALSE)</f>
        <v>SEVROLL 06270 Elegant II bottom line 2.35m black structural</v>
      </c>
      <c r="F105" s="419"/>
      <c r="G105" s="417"/>
      <c r="H105" s="417">
        <v>2350</v>
      </c>
      <c r="I105" s="1" t="str">
        <f>CONCATENATE(H105,"-",J22,", ",J19)</f>
        <v>2350-structurel noir, Elegant II</v>
      </c>
    </row>
    <row r="106" spans="1:26" ht="15" customHeight="1" x14ac:dyDescent="0.25">
      <c r="A106" s="196">
        <v>526510</v>
      </c>
      <c r="B106" s="417"/>
      <c r="C106" s="1" t="str">
        <f>CONCATENATE(H106,"-",J22,", ",J19)</f>
        <v>3000-structurel noir, Elegant II</v>
      </c>
      <c r="D106" s="196">
        <v>526510</v>
      </c>
      <c r="E106" s="419" t="str">
        <f>+VLOOKUP(A106,cennik!A:G,2,FALSE)</f>
        <v>SEVROLL 06271 Elegant II bottom line 3m black structural</v>
      </c>
      <c r="F106" s="419"/>
      <c r="G106" s="417"/>
      <c r="H106" s="417">
        <v>3000</v>
      </c>
      <c r="I106" s="1" t="str">
        <f>CONCATENATE(H106,"-",J22,", ",J19)</f>
        <v>3000-structurel noir, Elegant II</v>
      </c>
    </row>
    <row r="107" spans="1:26" ht="15" customHeight="1" x14ac:dyDescent="0.25">
      <c r="A107" s="196">
        <v>526511</v>
      </c>
      <c r="B107" s="417"/>
      <c r="C107" s="1" t="str">
        <f>CONCATENATE(H107,"-",J22,", ",J19)</f>
        <v>4050-structurel noir, Elegant II</v>
      </c>
      <c r="D107" s="196">
        <v>526511</v>
      </c>
      <c r="E107" s="419" t="str">
        <f>+VLOOKUP(A107,cennik!A:G,2,FALSE)</f>
        <v>SEVROLL 06272 Elegant II bottom line 4.05m black structural</v>
      </c>
      <c r="F107" s="419"/>
      <c r="G107" s="417"/>
      <c r="H107" s="417">
        <v>4050</v>
      </c>
      <c r="I107" s="1" t="str">
        <f>CONCATENATE(H107,"-",J22,", ",J19)</f>
        <v>4050-structurel noir, Elegant II</v>
      </c>
    </row>
    <row r="108" spans="1:26" ht="15" customHeight="1" x14ac:dyDescent="0.25">
      <c r="A108" s="196">
        <v>526512</v>
      </c>
      <c r="B108" s="417"/>
      <c r="C108" s="1" t="str">
        <f>CONCATENATE(H108,"-",J22,", ",J19)</f>
        <v>6000-structurel noir, Elegant II</v>
      </c>
      <c r="D108" s="196">
        <v>526512</v>
      </c>
      <c r="E108" s="419" t="str">
        <f>+VLOOKUP(A108,cennik!A:G,2,FALSE)</f>
        <v>SEVROLL 06128 Elegant II bottom line 6m black structural</v>
      </c>
      <c r="F108" s="419"/>
      <c r="G108" s="417"/>
      <c r="H108" s="417">
        <v>6000</v>
      </c>
      <c r="I108" s="1" t="str">
        <f>CONCATENATE(H108,"-",J22,", ",J19)</f>
        <v>6000-structurel noir, Elegant II</v>
      </c>
    </row>
    <row r="109" spans="1:26" s="437" customFormat="1" ht="15" customHeight="1" x14ac:dyDescent="0.25">
      <c r="A109" s="436">
        <v>276743</v>
      </c>
      <c r="C109" s="1" t="str">
        <f>CONCATENATE(H109,"-",J18,", ",J19)</f>
        <v>3000-blanc mat 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3000-blanc mat , Elegant II</v>
      </c>
      <c r="Z109" s="1" t="b">
        <f t="shared" si="4"/>
        <v>1</v>
      </c>
    </row>
    <row r="110" spans="1:26" s="437" customFormat="1" ht="15" customHeight="1" x14ac:dyDescent="0.25">
      <c r="A110" s="436">
        <v>394792</v>
      </c>
      <c r="C110" s="1" t="str">
        <f>CONCATENATE(H110,"-",J18,", ",J19)</f>
        <v>1700-blanc mat 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1700-blanc mat , Elegant II</v>
      </c>
      <c r="Z110" s="1" t="b">
        <f t="shared" si="4"/>
        <v>1</v>
      </c>
    </row>
    <row r="111" spans="1:26" s="437" customFormat="1" ht="15" customHeight="1" x14ac:dyDescent="0.25">
      <c r="A111" s="436">
        <v>394795</v>
      </c>
      <c r="C111" s="1" t="str">
        <f>CONCATENATE(H111,"-",J18,", ",J19)</f>
        <v>2350-blanc mat 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2350-blanc mat , Elegant II</v>
      </c>
      <c r="Z111" s="1" t="b">
        <f t="shared" si="4"/>
        <v>1</v>
      </c>
    </row>
    <row r="112" spans="1:26" s="437" customFormat="1" ht="15" customHeight="1" x14ac:dyDescent="0.25">
      <c r="A112" s="436">
        <v>394796</v>
      </c>
      <c r="C112" s="1" t="str">
        <f>CONCATENATE(H112,"-",J18,", ",J19)</f>
        <v>4050-blanc mat 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4050-blanc mat , Elegant II</v>
      </c>
      <c r="Z112" s="1" t="b">
        <f t="shared" si="4"/>
        <v>1</v>
      </c>
    </row>
    <row r="113" spans="1:26" s="437" customFormat="1" ht="15" customHeight="1" x14ac:dyDescent="0.25">
      <c r="A113" s="436">
        <v>394800</v>
      </c>
      <c r="C113" s="1" t="str">
        <f>CONCATENATE(H113,"-",J18,", ",J19)</f>
        <v>6000-blanc mat 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6000-blanc mat , Elegant II</v>
      </c>
      <c r="Z113" s="1" t="b">
        <f t="shared" si="4"/>
        <v>1</v>
      </c>
    </row>
    <row r="114" spans="1:26" ht="15" customHeight="1" x14ac:dyDescent="0.25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25">
      <c r="A115" s="49">
        <v>318657</v>
      </c>
      <c r="B115" s="48"/>
      <c r="C115" s="1" t="str">
        <f>CONCATENATE(H115,"-",J4,", ",J19)</f>
        <v>1700-argent, Elegant II</v>
      </c>
      <c r="D115" s="49">
        <v>318657</v>
      </c>
      <c r="E115" s="48" t="str">
        <f>+VLOOKUP(A115,cennik!A:G,2,FALSE)</f>
        <v>SEVROLL 04302 mask Elegant II 1.7m silver</v>
      </c>
      <c r="F115" s="48" t="str">
        <f>+VLOOKUP(A115,cennik!A:B,2,FALSE)</f>
        <v>SEVROLL 04302 mask Elegant II 1.7m silver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1700-argent, Elegant II</v>
      </c>
      <c r="Z115" s="1" t="b">
        <f t="shared" si="4"/>
        <v>1</v>
      </c>
    </row>
    <row r="116" spans="1:26" ht="15" customHeight="1" x14ac:dyDescent="0.25">
      <c r="A116" s="49">
        <v>318660</v>
      </c>
      <c r="B116" s="48"/>
      <c r="C116" s="1" t="str">
        <f>CONCATENATE(H116,"-",J4,", ",J19)</f>
        <v>2350-argent, Elegant II</v>
      </c>
      <c r="D116" s="49">
        <v>318660</v>
      </c>
      <c r="E116" s="48" t="str">
        <f>+VLOOKUP(A116,cennik!A:G,2,FALSE)</f>
        <v>SEVROLL 04303 mask Elegant II 2.35m silver</v>
      </c>
      <c r="F116" s="48" t="str">
        <f>+VLOOKUP(A116,cennik!A:B,2,FALSE)</f>
        <v>SEVROLL 04303 mask Elegant II 2.35m silver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2350-argent, Elegant II</v>
      </c>
      <c r="Z116" s="1" t="b">
        <f t="shared" si="4"/>
        <v>1</v>
      </c>
    </row>
    <row r="117" spans="1:26" ht="15" customHeight="1" x14ac:dyDescent="0.25">
      <c r="A117" s="49">
        <v>345408</v>
      </c>
      <c r="B117" s="48"/>
      <c r="C117" s="1" t="str">
        <f>CONCATENATE(H117,"-",J4,", ",J19)</f>
        <v>3000-argent, Elegant II</v>
      </c>
      <c r="D117" s="49">
        <v>345408</v>
      </c>
      <c r="E117" s="48" t="str">
        <f>+VLOOKUP(A117,cennik!A:G,2,FALSE)</f>
        <v>SEVROLL 04304 mask Elegant II 3m silver</v>
      </c>
      <c r="F117" s="48" t="str">
        <f>+VLOOKUP(A117,cennik!A:B,2,FALSE)</f>
        <v>SEVROLL 04304 mask Elegant II 3m silver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3000-argent, Elegant II</v>
      </c>
      <c r="Z117" s="1" t="b">
        <f t="shared" si="4"/>
        <v>1</v>
      </c>
    </row>
    <row r="118" spans="1:26" ht="15" customHeight="1" x14ac:dyDescent="0.25">
      <c r="A118" s="49">
        <v>345776</v>
      </c>
      <c r="B118" s="48"/>
      <c r="C118" s="1" t="str">
        <f>CONCATENATE(H118,"-",J4,", ",J19)</f>
        <v>4050-argent, Elegant II</v>
      </c>
      <c r="D118" s="49">
        <v>345776</v>
      </c>
      <c r="E118" s="48" t="str">
        <f>+VLOOKUP(A118,cennik!A:G,2,FALSE)</f>
        <v>SEVROLL 04305 mask Elegant II 4.05m silver</v>
      </c>
      <c r="F118" s="48" t="str">
        <f>+VLOOKUP(A118,cennik!A:B,2,FALSE)</f>
        <v>SEVROLL 04305 mask Elegant II 4.05m silver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4050-argent, Elegant II</v>
      </c>
      <c r="Z118" s="1" t="b">
        <f t="shared" si="4"/>
        <v>1</v>
      </c>
    </row>
    <row r="119" spans="1:26" ht="15" customHeight="1" x14ac:dyDescent="0.25">
      <c r="A119" s="168">
        <v>346118</v>
      </c>
      <c r="B119" s="48"/>
      <c r="C119" s="1" t="str">
        <f>CONCATENATE(H119,"-",J4,", ",J19)</f>
        <v>6000-argent, Elegant II</v>
      </c>
      <c r="D119" s="168">
        <v>346118</v>
      </c>
      <c r="E119" s="48" t="str">
        <f>+VLOOKUP(A119,cennik!A:G,2,FALSE)</f>
        <v>SEVROLL 04307 mask Elegant II 6m silver</v>
      </c>
      <c r="F119" s="48" t="str">
        <f>+VLOOKUP(A119,cennik!A:B,2,FALSE)</f>
        <v>SEVROLL 04307 mask Elegant II 6m silver</v>
      </c>
      <c r="H119" s="1">
        <v>6000</v>
      </c>
      <c r="I119" s="1" t="str">
        <f>CONCATENATE(H119,"-",J4,", ",J19)</f>
        <v>6000-argent, Elegant II</v>
      </c>
      <c r="Z119" s="1" t="b">
        <f t="shared" si="4"/>
        <v>1</v>
      </c>
    </row>
    <row r="120" spans="1:26" ht="15" customHeight="1" x14ac:dyDescent="0.25">
      <c r="A120" s="49">
        <v>318655</v>
      </c>
      <c r="B120" s="48"/>
      <c r="C120" s="1" t="str">
        <f>CONCATENATE(H120,"-",J6,", ",J19)</f>
        <v>1700-olive , Elegant II</v>
      </c>
      <c r="D120" s="49">
        <v>318655</v>
      </c>
      <c r="E120" s="48" t="str">
        <f>+VLOOKUP(A120,cennik!A:G,2,FALSE)</f>
        <v>SEVROLL 04296 mask Elegant II 1.7m olive</v>
      </c>
      <c r="F120" s="48" t="str">
        <f>+VLOOKUP(A120,cennik!A:B,2,FALSE)</f>
        <v>SEVROLL 04296 mask Elegant II 1.7m olive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1700-olive , Elegant II</v>
      </c>
      <c r="Z120" s="1" t="b">
        <f t="shared" si="4"/>
        <v>1</v>
      </c>
    </row>
    <row r="121" spans="1:26" ht="15" customHeight="1" x14ac:dyDescent="0.25">
      <c r="A121" s="49">
        <v>318658</v>
      </c>
      <c r="B121" s="48"/>
      <c r="C121" s="1" t="str">
        <f>CONCATENATE(H121,"-",J6,", ",J19)</f>
        <v>2350-olive , Elegant II</v>
      </c>
      <c r="D121" s="49">
        <v>318658</v>
      </c>
      <c r="E121" s="48" t="str">
        <f>+VLOOKUP(A121,cennik!A:G,2,FALSE)</f>
        <v>SEVROLL 04297 mask Elegant II 2.35 m olive</v>
      </c>
      <c r="F121" s="48" t="str">
        <f>+VLOOKUP(A121,cennik!A:B,2,FALSE)</f>
        <v>SEVROLL 04297 mask Elegant II 2.35 m olive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2350-olive , Elegant II</v>
      </c>
      <c r="Z121" s="1" t="b">
        <f t="shared" si="4"/>
        <v>1</v>
      </c>
    </row>
    <row r="122" spans="1:26" ht="15" customHeight="1" x14ac:dyDescent="0.25">
      <c r="A122" s="49">
        <v>345409</v>
      </c>
      <c r="B122" s="48"/>
      <c r="C122" s="1" t="str">
        <f>CONCATENATE(H122,"-",J6,", ",J19)</f>
        <v>3000-olive , Elegant II</v>
      </c>
      <c r="D122" s="49">
        <v>345409</v>
      </c>
      <c r="E122" s="48" t="str">
        <f>+VLOOKUP(A122,cennik!A:G,2,FALSE)</f>
        <v>SEVROLL 04298 mask Elegant II 3m olive</v>
      </c>
      <c r="F122" s="48" t="str">
        <f>+VLOOKUP(A122,cennik!A:B,2,FALSE)</f>
        <v>SEVROLL 04298 mask Elegant II 3m olive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3000-olive , Elegant II</v>
      </c>
      <c r="Z122" s="1" t="b">
        <f t="shared" si="4"/>
        <v>1</v>
      </c>
    </row>
    <row r="123" spans="1:26" ht="15" customHeight="1" x14ac:dyDescent="0.25">
      <c r="A123" s="49">
        <v>345777</v>
      </c>
      <c r="B123" s="48"/>
      <c r="C123" s="1" t="str">
        <f>CONCATENATE(H123,"-",J6,", ",J19)</f>
        <v>4050-olive , Elegant II</v>
      </c>
      <c r="D123" s="49">
        <v>345777</v>
      </c>
      <c r="E123" s="48" t="str">
        <f>+VLOOKUP(A123,cennik!A:G,2,FALSE)</f>
        <v>SEVROLL 04299 mask Elegant II 4.05m olive</v>
      </c>
      <c r="F123" s="48" t="str">
        <f>+VLOOKUP(A123,cennik!A:B,2,FALSE)</f>
        <v>SEVROLL 04299 mask Elegant II 4.05m olive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4050-olive , Elegant II</v>
      </c>
      <c r="Z123" s="1" t="b">
        <f t="shared" si="4"/>
        <v>1</v>
      </c>
    </row>
    <row r="124" spans="1:26" ht="15" customHeight="1" x14ac:dyDescent="0.25">
      <c r="A124" s="49">
        <v>346119</v>
      </c>
      <c r="B124" s="48"/>
      <c r="C124" s="1" t="str">
        <f>CONCATENATE(H124,"-",J6,", ",J19)</f>
        <v>6000-olive , Elegant II</v>
      </c>
      <c r="D124" s="49">
        <v>346119</v>
      </c>
      <c r="E124" s="48" t="str">
        <f>+VLOOKUP(A124,cennik!A:G,2,FALSE)</f>
        <v>SEVROLL 04301 mask Elegant II 6m olive</v>
      </c>
      <c r="F124" s="48" t="str">
        <f>+VLOOKUP(A124,cennik!A:B,2,FALSE)</f>
        <v>SEVROLL 04301 mask Elegant II 6m olive</v>
      </c>
      <c r="H124" s="1">
        <v>6000</v>
      </c>
      <c r="I124" s="1" t="str">
        <f>CONCATENATE(H124,"-",J6,", ",J19)</f>
        <v>6000-olive , Elegant II</v>
      </c>
      <c r="Z124" s="1" t="b">
        <f t="shared" si="4"/>
        <v>1</v>
      </c>
    </row>
    <row r="125" spans="1:26" ht="15" customHeight="1" x14ac:dyDescent="0.25">
      <c r="A125" s="49">
        <v>345401</v>
      </c>
      <c r="B125" s="48"/>
      <c r="C125" s="1" t="str">
        <f>CONCATENATE(H125,"-",J7,", ",J19)</f>
        <v>1700-olive brossé, Elegant II</v>
      </c>
      <c r="D125" s="49">
        <v>345401</v>
      </c>
      <c r="E125" s="48" t="str">
        <f>+VLOOKUP(A125,cennik!A:G,2,FALSE)</f>
        <v>SEVROLL 04348-Y mask Elegant II 1.7m brushed olive</v>
      </c>
      <c r="F125" s="48" t="str">
        <f>+VLOOKUP(A125,cennik!A:B,2,FALSE)</f>
        <v>SEVROLL 04348-Y mask Elegant II 1.7m brushed olive</v>
      </c>
      <c r="H125" s="1">
        <v>1700</v>
      </c>
      <c r="I125" s="1" t="str">
        <f>CONCATENATE(H125,"-",J7,", ",J19)</f>
        <v>1700-olive brossé, Elegant II</v>
      </c>
      <c r="Z125" s="1" t="b">
        <f t="shared" si="4"/>
        <v>1</v>
      </c>
    </row>
    <row r="126" spans="1:26" ht="15" customHeight="1" x14ac:dyDescent="0.25">
      <c r="A126" s="49">
        <v>345404</v>
      </c>
      <c r="B126" s="48"/>
      <c r="C126" s="1" t="str">
        <f>CONCATENATE(H126,"-",J7,", ",J19)</f>
        <v>2350-olive brossé, Elegant II</v>
      </c>
      <c r="D126" s="49">
        <v>345404</v>
      </c>
      <c r="E126" s="48" t="str">
        <f>+VLOOKUP(A126,cennik!A:G,2,FALSE)</f>
        <v>SEVROLL 04349-Y mask Elegant II 2.35m brushed olive</v>
      </c>
      <c r="F126" s="48" t="str">
        <f>+VLOOKUP(A126,cennik!A:B,2,FALSE)</f>
        <v>SEVROLL 04349-Y mask Elegant II 2.35m brushed olive</v>
      </c>
      <c r="H126" s="1">
        <v>2350</v>
      </c>
      <c r="I126" s="1" t="str">
        <f>CONCATENATE(H126,"-",J7,", ",J19)</f>
        <v>2350-olive brossé, Elegant II</v>
      </c>
      <c r="Z126" s="1" t="b">
        <f t="shared" si="4"/>
        <v>1</v>
      </c>
    </row>
    <row r="127" spans="1:26" ht="15" customHeight="1" x14ac:dyDescent="0.25">
      <c r="A127" s="49">
        <v>345410</v>
      </c>
      <c r="B127" s="48"/>
      <c r="C127" s="1" t="str">
        <f>CONCATENATE(H127,"-",J7,", ",J19)</f>
        <v>3000-olive brossé, Elegant II</v>
      </c>
      <c r="D127" s="49">
        <v>345410</v>
      </c>
      <c r="E127" s="48" t="str">
        <f>+VLOOKUP(A127,cennik!A:G,2,FALSE)</f>
        <v>SEVROLL 04350-Y mask Elegant II 3m brushed olive</v>
      </c>
      <c r="F127" s="48" t="str">
        <f>+VLOOKUP(A127,cennik!A:B,2,FALSE)</f>
        <v>SEVROLL 04350-Y mask Elegant II 3m brushed olive</v>
      </c>
      <c r="H127" s="1">
        <v>3000</v>
      </c>
      <c r="I127" s="1" t="str">
        <f>CONCATENATE(H127,"-",J7,", ",J19)</f>
        <v>3000-olive brossé, Elegant II</v>
      </c>
      <c r="Z127" s="1" t="b">
        <f t="shared" si="4"/>
        <v>1</v>
      </c>
    </row>
    <row r="128" spans="1:26" ht="15" customHeight="1" x14ac:dyDescent="0.25">
      <c r="A128" s="49">
        <v>346114</v>
      </c>
      <c r="B128" s="48"/>
      <c r="C128" s="1" t="str">
        <f>CONCATENATE(H128,"-",J7,", ",J19)</f>
        <v>4050-olive brossé, Elegant II</v>
      </c>
      <c r="D128" s="49">
        <v>346114</v>
      </c>
      <c r="E128" s="48" t="str">
        <f>+VLOOKUP(A128,cennik!A:G,2,FALSE)</f>
        <v>SEVROLL 04351-Y mask Elegant II 4.05m brushed olive</v>
      </c>
      <c r="F128" s="48" t="str">
        <f>+VLOOKUP(A128,cennik!A:B,2,FALSE)</f>
        <v>SEVROLL 04351-Y mask Elegant II 4.05m brushed olive</v>
      </c>
      <c r="H128" s="1">
        <v>4050</v>
      </c>
      <c r="I128" s="1" t="str">
        <f>CONCATENATE(H128,"-",J7,", ",J19)</f>
        <v>4050-olive brossé, Elegant II</v>
      </c>
      <c r="Z128" s="1" t="b">
        <f t="shared" si="4"/>
        <v>1</v>
      </c>
    </row>
    <row r="129" spans="1:26" ht="15" customHeight="1" x14ac:dyDescent="0.25">
      <c r="A129" s="49">
        <v>346120</v>
      </c>
      <c r="B129" s="48"/>
      <c r="C129" s="1" t="str">
        <f>CONCATENATE(H129,"-",J7,", ",J19)</f>
        <v>6000-olive brossé, Elegant II</v>
      </c>
      <c r="D129" s="49">
        <v>346120</v>
      </c>
      <c r="E129" s="48" t="str">
        <f>+VLOOKUP(A129,cennik!A:G,2,FALSE)</f>
        <v>SEVROLL 04352-Y mask Elegant II 6m brushed olive</v>
      </c>
      <c r="F129" s="48" t="str">
        <f>+VLOOKUP(A129,cennik!A:B,2,FALSE)</f>
        <v>SEVROLL 04352-Y mask Elegant II 6m brushed olive</v>
      </c>
      <c r="H129" s="1">
        <v>6000</v>
      </c>
      <c r="I129" s="1" t="str">
        <f>CONCATENATE(H129,"-",J7,", ",J19)</f>
        <v>6000-olive brossé, Elegant II</v>
      </c>
      <c r="Z129" s="1" t="b">
        <f t="shared" si="4"/>
        <v>1</v>
      </c>
    </row>
    <row r="130" spans="1:26" ht="15" customHeight="1" x14ac:dyDescent="0.25">
      <c r="A130" s="49">
        <v>345402</v>
      </c>
      <c r="B130" s="48"/>
      <c r="C130" s="1" t="str">
        <f>CONCATENATE(H130,"-",J8,", ",J19)</f>
        <v>1700-olive brossé foncé, Elegant II</v>
      </c>
      <c r="D130" s="49">
        <v>345402</v>
      </c>
      <c r="E130" s="48" t="str">
        <f>+VLOOKUP(A130,cennik!A:G,2,FALSE)</f>
        <v>SEVROLL 04358 mask Elegant II 1.7m olive dark brushed</v>
      </c>
      <c r="F130" s="48" t="str">
        <f>+VLOOKUP(A130,cennik!A:B,2,FALSE)</f>
        <v>SEVROLL 04358 mask Elegant II 1.7m olive dark brushed</v>
      </c>
      <c r="H130" s="1">
        <v>1700</v>
      </c>
      <c r="I130" s="1" t="str">
        <f>CONCATENATE(H130,"-",J8,", ",J19)</f>
        <v>1700-olive brossé foncé, Elegant II</v>
      </c>
      <c r="Z130" s="1" t="b">
        <f t="shared" si="4"/>
        <v>1</v>
      </c>
    </row>
    <row r="131" spans="1:26" ht="15" customHeight="1" x14ac:dyDescent="0.25">
      <c r="A131" s="49">
        <v>345405</v>
      </c>
      <c r="B131" s="48"/>
      <c r="C131" s="1" t="str">
        <f>CONCATENATE(H131,"-",J8,", ",J19)</f>
        <v>2350-olive brossé foncé, Elegant II</v>
      </c>
      <c r="D131" s="49">
        <v>345405</v>
      </c>
      <c r="E131" s="48" t="str">
        <f>+VLOOKUP(A131,cennik!A:G,2,FALSE)</f>
        <v>SEVROLL 04359 mask Elegant II 2.35 m olive dark brushed</v>
      </c>
      <c r="F131" s="48" t="str">
        <f>+VLOOKUP(A131,cennik!A:B,2,FALSE)</f>
        <v>SEVROLL 04359 mask Elegant II 2.35 m olive dark brushed</v>
      </c>
      <c r="H131" s="1">
        <v>2350</v>
      </c>
      <c r="I131" s="1" t="str">
        <f>CONCATENATE(H131,"-",J8,", ",J19)</f>
        <v>2350-olive brossé foncé, Elegant II</v>
      </c>
      <c r="Z131" s="1" t="b">
        <f t="shared" si="4"/>
        <v>1</v>
      </c>
    </row>
    <row r="132" spans="1:26" ht="15" customHeight="1" x14ac:dyDescent="0.25">
      <c r="A132" s="49">
        <v>345411</v>
      </c>
      <c r="B132" s="48"/>
      <c r="C132" s="1" t="str">
        <f>CONCATENATE(H132,"-",J8,", ",J19)</f>
        <v>3000-olive brossé foncé, Elegant II</v>
      </c>
      <c r="D132" s="49">
        <v>345411</v>
      </c>
      <c r="E132" s="48" t="str">
        <f>+VLOOKUP(A132,cennik!A:G,2,FALSE)</f>
        <v>SEVROLL 04360 mask Elegant II 3m dark olive brushed</v>
      </c>
      <c r="F132" s="48" t="str">
        <f>+VLOOKUP(A132,cennik!A:B,2,FALSE)</f>
        <v>SEVROLL 04360 mask Elegant II 3m dark olive brushed</v>
      </c>
      <c r="H132" s="1">
        <v>3000</v>
      </c>
      <c r="I132" s="1" t="str">
        <f>CONCATENATE(H132,"-",J8,", ",J19)</f>
        <v>3000-olive brossé foncé, Elegant II</v>
      </c>
      <c r="Z132" s="1" t="b">
        <f t="shared" si="4"/>
        <v>1</v>
      </c>
    </row>
    <row r="133" spans="1:26" ht="15" customHeight="1" x14ac:dyDescent="0.25">
      <c r="A133" s="49">
        <v>346115</v>
      </c>
      <c r="B133" s="48"/>
      <c r="C133" s="1" t="str">
        <f>CONCATENATE(H133,"-",J8,", ",J19)</f>
        <v>4050-olive brossé foncé, Elegant II</v>
      </c>
      <c r="D133" s="49">
        <v>346115</v>
      </c>
      <c r="E133" s="48" t="str">
        <f>+VLOOKUP(A133,cennik!A:G,2,FALSE)</f>
        <v>SEVROLL 04361 mask Elegant II 4.05m olive dark brushed</v>
      </c>
      <c r="F133" s="48" t="str">
        <f>+VLOOKUP(A133,cennik!A:B,2,FALSE)</f>
        <v>SEVROLL 04361 mask Elegant II 4.05m olive dark brushed</v>
      </c>
      <c r="H133" s="1">
        <v>4050</v>
      </c>
      <c r="I133" s="1" t="str">
        <f>CONCATENATE(H133,"-",J8,", ",J19)</f>
        <v>4050-olive brossé foncé, Elegant II</v>
      </c>
      <c r="Z133" s="1" t="b">
        <f t="shared" si="4"/>
        <v>1</v>
      </c>
    </row>
    <row r="134" spans="1:26" ht="15" customHeight="1" x14ac:dyDescent="0.25">
      <c r="A134" s="49">
        <v>346121</v>
      </c>
      <c r="B134" s="48"/>
      <c r="C134" s="1" t="str">
        <f>CONCATENATE(H134,"-",J8,", ",J19)</f>
        <v>6000-olive brossé foncé, Elegant II</v>
      </c>
      <c r="D134" s="49">
        <v>346121</v>
      </c>
      <c r="E134" s="48" t="str">
        <f>+VLOOKUP(A134,cennik!A:G,2,FALSE)</f>
        <v>SEVROLL 04362 mask Elegant II 6m dark olive brushed</v>
      </c>
      <c r="F134" s="48" t="str">
        <f>+VLOOKUP(A134,cennik!A:B,2,FALSE)</f>
        <v>SEVROLL 04362 mask Elegant II 6m dark olive brushed</v>
      </c>
      <c r="H134" s="1">
        <v>6000</v>
      </c>
      <c r="I134" s="1" t="str">
        <f>CONCATENATE(H134,"-",J8,", ",J19)</f>
        <v>6000-olive brossé foncé, Elegant II</v>
      </c>
      <c r="Z134" s="1" t="b">
        <f t="shared" si="4"/>
        <v>1</v>
      </c>
    </row>
    <row r="135" spans="1:26" ht="15" customHeight="1" x14ac:dyDescent="0.25">
      <c r="A135" s="49">
        <v>345403</v>
      </c>
      <c r="B135" s="48"/>
      <c r="C135" s="1" t="str">
        <f>CONCATENATE(H135,"-",J9,", ",J19)</f>
        <v>1700-noir brossé, Elegant II</v>
      </c>
      <c r="D135" s="49">
        <v>345403</v>
      </c>
      <c r="E135" s="48" t="str">
        <f>+VLOOKUP(A135,cennik!A:G,2,FALSE)</f>
        <v>SEVROLL 04353 mask Elegant II 1.7m black brushed</v>
      </c>
      <c r="F135" s="48" t="str">
        <f>+VLOOKUP(A135,cennik!A:B,2,FALSE)</f>
        <v>SEVROLL 04353 mask Elegant II 1.7m black brushed</v>
      </c>
      <c r="H135" s="1">
        <v>1700</v>
      </c>
      <c r="I135" s="1" t="str">
        <f>CONCATENATE(H135,"-",J9,", ",J19)</f>
        <v>1700-noir brossé, Elegant II</v>
      </c>
      <c r="Z135" s="1" t="b">
        <f t="shared" si="4"/>
        <v>1</v>
      </c>
    </row>
    <row r="136" spans="1:26" ht="15" customHeight="1" x14ac:dyDescent="0.25">
      <c r="A136" s="49">
        <v>345407</v>
      </c>
      <c r="B136" s="48"/>
      <c r="C136" s="1" t="str">
        <f>CONCATENATE(H136,"-",J9,", ",J19)</f>
        <v>2350-noir brossé, Elegant II</v>
      </c>
      <c r="D136" s="49">
        <v>345407</v>
      </c>
      <c r="E136" s="48" t="str">
        <f>+VLOOKUP(A136,cennik!A:G,2,FALSE)</f>
        <v>SEVROLL 04354 mask Elegant II 2.35m black brushed</v>
      </c>
      <c r="F136" s="48" t="str">
        <f>+VLOOKUP(A136,cennik!A:B,2,FALSE)</f>
        <v>SEVROLL 04354 mask Elegant II 2.35m black brushed</v>
      </c>
      <c r="H136" s="1">
        <v>2350</v>
      </c>
      <c r="I136" s="1" t="str">
        <f>CONCATENATE(H136,"-",J9,", ",J19)</f>
        <v>2350-noir brossé, Elegant II</v>
      </c>
      <c r="Z136" s="1" t="b">
        <f t="shared" si="4"/>
        <v>1</v>
      </c>
    </row>
    <row r="137" spans="1:26" ht="15" customHeight="1" x14ac:dyDescent="0.25">
      <c r="A137" s="49">
        <v>345412</v>
      </c>
      <c r="B137" s="48"/>
      <c r="C137" s="1" t="str">
        <f>CONCATENATE(H137,"-",J9,", ",J19)</f>
        <v>3000-noir brossé, Elegant II</v>
      </c>
      <c r="D137" s="49">
        <v>345412</v>
      </c>
      <c r="E137" s="48" t="str">
        <f>+VLOOKUP(A137,cennik!A:G,2,FALSE)</f>
        <v>SEVROLL 04355 mask Elegant II 3m black brushed</v>
      </c>
      <c r="F137" s="48" t="str">
        <f>+VLOOKUP(A137,cennik!A:B,2,FALSE)</f>
        <v>SEVROLL 04355 mask Elegant II 3m black brushed</v>
      </c>
      <c r="H137" s="1">
        <v>3000</v>
      </c>
      <c r="I137" s="1" t="str">
        <f>CONCATENATE(H137,"-",J9,", ",J19)</f>
        <v>3000-noir brossé, Elegant II</v>
      </c>
      <c r="Z137" s="1" t="b">
        <f t="shared" si="4"/>
        <v>1</v>
      </c>
    </row>
    <row r="138" spans="1:26" ht="15" customHeight="1" x14ac:dyDescent="0.25">
      <c r="A138" s="49">
        <v>346116</v>
      </c>
      <c r="B138" s="48"/>
      <c r="C138" s="1" t="str">
        <f>CONCATENATE(H138,"-",J9,", ",J19)</f>
        <v>4050-noir brossé, Elegant II</v>
      </c>
      <c r="D138" s="49">
        <v>346116</v>
      </c>
      <c r="E138" s="48" t="str">
        <f>+VLOOKUP(A138,cennik!A:G,2,FALSE)</f>
        <v>SEVROLL 04356 mask Elegant II 4.05m black brushed</v>
      </c>
      <c r="F138" s="48" t="str">
        <f>+VLOOKUP(A138,cennik!A:B,2,FALSE)</f>
        <v>SEVROLL 04356 mask Elegant II 4.05m black brushed</v>
      </c>
      <c r="H138" s="1">
        <v>4050</v>
      </c>
      <c r="I138" s="1" t="str">
        <f>CONCATENATE(H138,"-",J9,", ",J19)</f>
        <v>4050-noir brossé, Elegant II</v>
      </c>
      <c r="Z138" s="1" t="b">
        <f t="shared" si="4"/>
        <v>1</v>
      </c>
    </row>
    <row r="139" spans="1:26" ht="15" customHeight="1" x14ac:dyDescent="0.25">
      <c r="A139" s="49">
        <v>346122</v>
      </c>
      <c r="B139" s="48"/>
      <c r="C139" s="1" t="str">
        <f>CONCATENATE(H139,"-",J9,", ",J19)</f>
        <v>6000-noir brossé, Elegant II</v>
      </c>
      <c r="D139" s="49">
        <v>346122</v>
      </c>
      <c r="E139" s="48" t="str">
        <f>+VLOOKUP(A139,cennik!A:G,2,FALSE)</f>
        <v>SEVROLL 04357 mask Elegant II 6m black brushed</v>
      </c>
      <c r="F139" s="48" t="str">
        <f>+VLOOKUP(A139,cennik!A:B,2,FALSE)</f>
        <v>SEVROLL 04357 mask Elegant II 6m black brushed</v>
      </c>
      <c r="H139" s="1">
        <v>6000</v>
      </c>
      <c r="I139" s="1" t="str">
        <f>CONCATENATE(H139,"-",J9,", ",J19)</f>
        <v>6000-noir brossé, Elegant II</v>
      </c>
      <c r="Z139" s="1" t="b">
        <f t="shared" si="4"/>
        <v>1</v>
      </c>
    </row>
    <row r="140" spans="1:26" ht="15" customHeight="1" x14ac:dyDescent="0.25">
      <c r="A140" s="49">
        <v>318656</v>
      </c>
      <c r="B140" s="48"/>
      <c r="C140" s="1" t="str">
        <f>CONCATENATE(H140,"-",J15,", ",J19)</f>
        <v>1700-blanc brillant , Elegant II</v>
      </c>
      <c r="D140" s="49">
        <v>318656</v>
      </c>
      <c r="E140" s="48" t="str">
        <f>+VLOOKUP(A140,cennik!A:G,2,FALSE)</f>
        <v>SEVROLL 04313 mask Elegant II 1.7m white gloss</v>
      </c>
      <c r="F140" s="48" t="str">
        <f>+VLOOKUP(A140,cennik!A:B,2,FALSE)</f>
        <v>SEVROLL 04313 mask Elegant II 1.7m white gloss</v>
      </c>
      <c r="H140" s="1">
        <v>1700</v>
      </c>
      <c r="I140" s="1" t="str">
        <f>CONCATENATE(H140,"-",J15,", ",J19)</f>
        <v>1700-blanc brillant , Elegant II</v>
      </c>
      <c r="Z140" s="1" t="b">
        <f t="shared" si="4"/>
        <v>1</v>
      </c>
    </row>
    <row r="141" spans="1:26" ht="15" customHeight="1" x14ac:dyDescent="0.25">
      <c r="A141" s="49">
        <v>318659</v>
      </c>
      <c r="B141" s="48"/>
      <c r="C141" s="1" t="str">
        <f>CONCATENATE(H141,"-",J15,", ",J19)</f>
        <v>2350-blanc brillant , Elegant II</v>
      </c>
      <c r="D141" s="49">
        <v>318659</v>
      </c>
      <c r="E141" s="48" t="str">
        <f>+VLOOKUP(A141,cennik!A:G,2,FALSE)</f>
        <v>SEVROLL 04314 mask Elegant II 2.35m white gloss</v>
      </c>
      <c r="F141" s="48" t="str">
        <f>+VLOOKUP(A141,cennik!A:B,2,FALSE)</f>
        <v>SEVROLL 04314 mask Elegant II 2.35m white gloss</v>
      </c>
      <c r="H141" s="1">
        <v>2350</v>
      </c>
      <c r="I141" s="1" t="str">
        <f>CONCATENATE(H141,"-",J15,", ",J19)</f>
        <v>2350-blanc brillant , Elegant II</v>
      </c>
      <c r="Z141" s="1" t="b">
        <f t="shared" si="4"/>
        <v>1</v>
      </c>
    </row>
    <row r="142" spans="1:26" ht="15" customHeight="1" x14ac:dyDescent="0.25">
      <c r="A142" s="49">
        <v>345413</v>
      </c>
      <c r="B142" s="48"/>
      <c r="C142" s="1" t="str">
        <f>CONCATENATE(H142,"-",J15,", ",J19)</f>
        <v>3000-blanc brillant , Elegant II</v>
      </c>
      <c r="D142" s="49">
        <v>345413</v>
      </c>
      <c r="E142" s="48" t="str">
        <f>+VLOOKUP(A142,cennik!A:G,2,FALSE)</f>
        <v>SEVROLL 04315 mask Elegant II 3m white gloss</v>
      </c>
      <c r="F142" s="48" t="str">
        <f>+VLOOKUP(A142,cennik!A:B,2,FALSE)</f>
        <v>SEVROLL 04315 mask Elegant II 3m white gloss</v>
      </c>
      <c r="H142" s="1">
        <v>3000</v>
      </c>
      <c r="I142" s="1" t="str">
        <f>CONCATENATE(H142,"-",J15,", ",J19)</f>
        <v>3000-blanc brillant , Elegant II</v>
      </c>
      <c r="Z142" s="1" t="b">
        <f t="shared" si="4"/>
        <v>1</v>
      </c>
    </row>
    <row r="143" spans="1:26" ht="15" customHeight="1" x14ac:dyDescent="0.25">
      <c r="A143" s="49">
        <v>346117</v>
      </c>
      <c r="B143" s="48"/>
      <c r="C143" s="1" t="str">
        <f>CONCATENATE(H143,"-",J15,", ",J19)</f>
        <v>4050-blanc brillant , Elegant II</v>
      </c>
      <c r="D143" s="49">
        <v>346117</v>
      </c>
      <c r="E143" s="48" t="str">
        <f>+VLOOKUP(A143,cennik!A:G,2,FALSE)</f>
        <v>SEVROLL 04316 mask Elegant II 4.05m white gloss</v>
      </c>
      <c r="F143" s="48" t="str">
        <f>+VLOOKUP(A143,cennik!A:B,2,FALSE)</f>
        <v>SEVROLL 04316 mask Elegant II 4.05m white gloss</v>
      </c>
      <c r="H143" s="1">
        <v>4050</v>
      </c>
      <c r="I143" s="1" t="str">
        <f>CONCATENATE(H143,"-",J15,", ",J19)</f>
        <v>4050-blanc brillant , Elegant II</v>
      </c>
      <c r="Z143" s="1" t="b">
        <f t="shared" si="4"/>
        <v>1</v>
      </c>
    </row>
    <row r="144" spans="1:26" ht="15" customHeight="1" x14ac:dyDescent="0.25">
      <c r="A144" s="49">
        <v>346123</v>
      </c>
      <c r="B144" s="48"/>
      <c r="C144" s="1" t="str">
        <f>CONCATENATE(H144,"-",J15,", ",J19)</f>
        <v>6000-blanc brillant , Elegant II</v>
      </c>
      <c r="D144" s="49">
        <v>346123</v>
      </c>
      <c r="E144" s="48" t="str">
        <f>+VLOOKUP(A144,cennik!A:G,2,FALSE)</f>
        <v>SEVROLL 04317 mask Elegant II 6m white gloss</v>
      </c>
      <c r="F144" s="48" t="str">
        <f>+VLOOKUP(A144,cennik!A:B,2,FALSE)</f>
        <v>SEVROLL 04317 mask Elegant II 6m white gloss</v>
      </c>
      <c r="H144" s="1">
        <v>6000</v>
      </c>
      <c r="I144" s="1" t="str">
        <f>CONCATENATE(H144,"-",J15,", ",J19)</f>
        <v>6000-blanc brillant , Elegant II</v>
      </c>
      <c r="Z144" s="1" t="b">
        <f t="shared" si="4"/>
        <v>1</v>
      </c>
    </row>
    <row r="145" spans="1:26" ht="15" customHeight="1" x14ac:dyDescent="0.25">
      <c r="A145" s="49">
        <v>542674</v>
      </c>
      <c r="B145" s="48"/>
      <c r="C145" s="1" t="str">
        <f>CONCATENATE(H145,"-",J5,", ",J19)</f>
        <v>1700-or/laiton, Elegant II</v>
      </c>
      <c r="D145" s="49">
        <v>542674</v>
      </c>
      <c r="E145" s="48" t="str">
        <f>+VLOOKUP(A145,cennik!A:G,2,FALSE)</f>
        <v>SEVROLL 06800 mask Elegant II 1.7m gold/brass</v>
      </c>
      <c r="F145" s="48" t="str">
        <f>+VLOOKUP(A145,cennik!A:B,2,FALSE)</f>
        <v>SEVROLL 06800 mask Elegant II 1.7m gold/brass</v>
      </c>
      <c r="H145" s="1" t="s">
        <v>464</v>
      </c>
      <c r="I145" s="1" t="str">
        <f>CONCATENATE(H145,"-",J5,", ",J19)</f>
        <v>1700-or/laiton, Elegant II</v>
      </c>
      <c r="Z145" s="1" t="b">
        <f t="shared" ref="Z145:Z213" si="5">A145=D145</f>
        <v>1</v>
      </c>
    </row>
    <row r="146" spans="1:26" ht="15" customHeight="1" x14ac:dyDescent="0.25">
      <c r="A146" s="49">
        <v>542675</v>
      </c>
      <c r="B146" s="48"/>
      <c r="C146" s="1" t="str">
        <f>CONCATENATE(H146,"-",J5,", ",J19)</f>
        <v>2350-or/laiton, Elegant II</v>
      </c>
      <c r="D146" s="49">
        <v>542675</v>
      </c>
      <c r="E146" s="48" t="str">
        <f>+VLOOKUP(A146,cennik!A:G,2,FALSE)</f>
        <v>SEVROLL 06801 mask Elegant II 2.35m gold/brass</v>
      </c>
      <c r="F146" s="48" t="str">
        <f>+VLOOKUP(A146,cennik!A:B,2,FALSE)</f>
        <v>SEVROLL 06801 mask Elegant II 2.35m gold/brass</v>
      </c>
      <c r="H146" s="1" t="s">
        <v>465</v>
      </c>
      <c r="I146" s="1" t="str">
        <f>CONCATENATE(H146,"-",J5,", ",J19)</f>
        <v>2350-or/laiton, Elegant II</v>
      </c>
      <c r="Z146" s="1" t="b">
        <f t="shared" si="5"/>
        <v>1</v>
      </c>
    </row>
    <row r="147" spans="1:26" ht="15" customHeight="1" x14ac:dyDescent="0.25">
      <c r="A147" s="49">
        <v>542584</v>
      </c>
      <c r="B147" s="48"/>
      <c r="C147" s="1" t="str">
        <f>CONCATENATE(H147,"-",J5,", ",J19)</f>
        <v>3000-or/laiton, Elegant II</v>
      </c>
      <c r="D147" s="49">
        <v>542584</v>
      </c>
      <c r="E147" s="48" t="str">
        <f>+VLOOKUP(A147,cennik!A:G,2,FALSE)</f>
        <v>SEVROLL 06802 mask Elegant II 3m gold/brass</v>
      </c>
      <c r="F147" s="48" t="str">
        <f>+VLOOKUP(A147,cennik!A:B,2,FALSE)</f>
        <v>SEVROLL 06802 mask Elegant II 3m gold/brass</v>
      </c>
      <c r="H147" s="1" t="s">
        <v>466</v>
      </c>
      <c r="I147" s="1" t="str">
        <f>CONCATENATE(H147,"-",J5,", ",J19)</f>
        <v>3000-or/laiton, Elegant II</v>
      </c>
      <c r="Z147" s="1" t="b">
        <f t="shared" si="5"/>
        <v>1</v>
      </c>
    </row>
    <row r="148" spans="1:26" ht="15" customHeight="1" x14ac:dyDescent="0.25">
      <c r="A148" s="49">
        <v>542590</v>
      </c>
      <c r="B148" s="48"/>
      <c r="C148" s="1" t="str">
        <f>CONCATENATE(H148,"-",J5,", ",J19)</f>
        <v>4050-or/laiton, Elegant II</v>
      </c>
      <c r="D148" s="49">
        <v>542590</v>
      </c>
      <c r="E148" s="48" t="str">
        <f>+VLOOKUP(A148,cennik!A:G,2,FALSE)</f>
        <v>SEVROLL 04311 mask Elegant II 4.05m gold/brass</v>
      </c>
      <c r="F148" s="48" t="str">
        <f>+VLOOKUP(A148,cennik!A:B,2,FALSE)</f>
        <v>SEVROLL 04311 mask Elegant II 4.05m gold/brass</v>
      </c>
      <c r="H148" s="1" t="s">
        <v>467</v>
      </c>
      <c r="I148" s="1" t="str">
        <f>CONCATENATE(H148,"-",J5,", ",J19)</f>
        <v>4050-or/laiton, Elegant II</v>
      </c>
      <c r="Z148" s="1" t="b">
        <f t="shared" si="5"/>
        <v>1</v>
      </c>
    </row>
    <row r="149" spans="1:26" ht="15" customHeight="1" x14ac:dyDescent="0.25">
      <c r="A149" s="49">
        <v>542676</v>
      </c>
      <c r="B149" s="48"/>
      <c r="C149" s="1" t="str">
        <f>CONCATENATE(H149,"-",J5,", ",J19)</f>
        <v>6000-or/laiton, Elegant II</v>
      </c>
      <c r="D149" s="49">
        <v>542676</v>
      </c>
      <c r="E149" s="48" t="str">
        <f>+VLOOKUP(A149,cennik!A:G,2,FALSE)</f>
        <v>SEVROLL 06804 mask Elegant II 6m gold/brass</v>
      </c>
      <c r="F149" s="48" t="str">
        <f>+VLOOKUP(A149,cennik!A:B,2,FALSE)</f>
        <v>SEVROLL 06804 mask Elegant II 6m gold/brass</v>
      </c>
      <c r="H149" s="1">
        <v>6000</v>
      </c>
      <c r="I149" s="1" t="str">
        <f>CONCATENATE(H149,"-",J5,", ",J19)</f>
        <v>6000-or/laiton, Elegant II</v>
      </c>
      <c r="Z149" s="1" t="b">
        <f t="shared" si="5"/>
        <v>1</v>
      </c>
    </row>
    <row r="150" spans="1:26" ht="15" customHeight="1" x14ac:dyDescent="0.25">
      <c r="A150" s="49" t="s">
        <v>111</v>
      </c>
      <c r="B150" s="48"/>
      <c r="C150" s="1" t="str">
        <f>CONCATENATE(H150,"-",J4,", ",J21)</f>
        <v>1700-argent,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1700-argent, Gemini</v>
      </c>
      <c r="Z150" s="1" t="b">
        <f t="shared" si="5"/>
        <v>1</v>
      </c>
    </row>
    <row r="151" spans="1:26" ht="15" customHeight="1" x14ac:dyDescent="0.25">
      <c r="A151" s="49" t="s">
        <v>111</v>
      </c>
      <c r="B151" s="48"/>
      <c r="C151" s="1" t="str">
        <f>CONCATENATE(H151,"-",J4,", ",J21)</f>
        <v>2350-argent,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2350-argent, Gemini</v>
      </c>
      <c r="Z151" s="1" t="b">
        <f t="shared" si="5"/>
        <v>1</v>
      </c>
    </row>
    <row r="152" spans="1:26" ht="15" customHeight="1" x14ac:dyDescent="0.25">
      <c r="A152" s="49" t="s">
        <v>111</v>
      </c>
      <c r="B152" s="48"/>
      <c r="C152" s="1" t="str">
        <f>CONCATENATE(H152,"-",J4,", ",J21)</f>
        <v>3000-argent,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3000-argent, Gemini</v>
      </c>
      <c r="Z152" s="1" t="b">
        <f t="shared" si="5"/>
        <v>1</v>
      </c>
    </row>
    <row r="153" spans="1:26" ht="15" customHeight="1" x14ac:dyDescent="0.25">
      <c r="A153" s="49" t="s">
        <v>111</v>
      </c>
      <c r="B153" s="48"/>
      <c r="C153" s="1" t="str">
        <f>CONCATENATE(H153,"-",J4,", ",J21)</f>
        <v>4050-argent,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4050-argent, Gemini</v>
      </c>
      <c r="Z153" s="1" t="b">
        <f t="shared" si="5"/>
        <v>1</v>
      </c>
    </row>
    <row r="154" spans="1:26" ht="15" customHeight="1" x14ac:dyDescent="0.25">
      <c r="A154" s="49" t="s">
        <v>111</v>
      </c>
      <c r="B154" s="48"/>
      <c r="C154" s="1" t="str">
        <f>CONCATENATE(H154,"-",J4,", ",J21)</f>
        <v>6000-argent,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6000-argent, Gemini</v>
      </c>
      <c r="Z154" s="1" t="b">
        <f t="shared" si="5"/>
        <v>1</v>
      </c>
    </row>
    <row r="155" spans="1:26" ht="15" customHeight="1" x14ac:dyDescent="0.25">
      <c r="A155" s="49" t="s">
        <v>111</v>
      </c>
      <c r="B155" s="48"/>
      <c r="C155" s="1" t="str">
        <f>CONCATENATE(H155,"-",J5,", ",J21)</f>
        <v>1700-or/laiton,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1700-or/laiton, Gemini</v>
      </c>
      <c r="Z155" s="1" t="b">
        <f t="shared" si="5"/>
        <v>1</v>
      </c>
    </row>
    <row r="156" spans="1:26" ht="15" customHeight="1" x14ac:dyDescent="0.25">
      <c r="A156" s="49" t="s">
        <v>111</v>
      </c>
      <c r="B156" s="48"/>
      <c r="C156" s="1" t="str">
        <f>CONCATENATE(H156,"-",J5,", ",J21)</f>
        <v>2350-or/laiton,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2350-or/laiton, Gemini</v>
      </c>
      <c r="Z156" s="1" t="b">
        <f t="shared" si="5"/>
        <v>1</v>
      </c>
    </row>
    <row r="157" spans="1:26" ht="15" customHeight="1" x14ac:dyDescent="0.25">
      <c r="A157" s="49" t="s">
        <v>111</v>
      </c>
      <c r="B157" s="48"/>
      <c r="C157" s="1" t="str">
        <f>CONCATENATE(H157,"-",J5,", ",J21)</f>
        <v>3000-or/laiton,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3000-or/laiton, Gemini</v>
      </c>
      <c r="Z157" s="1" t="b">
        <f t="shared" si="5"/>
        <v>1</v>
      </c>
    </row>
    <row r="158" spans="1:26" ht="15" customHeight="1" x14ac:dyDescent="0.25">
      <c r="A158" s="49" t="s">
        <v>111</v>
      </c>
      <c r="B158" s="48"/>
      <c r="C158" s="1" t="str">
        <f>CONCATENATE(H158,"-",J5,", ",J21)</f>
        <v>4050-or/laiton,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4050-or/laiton, Gemini</v>
      </c>
      <c r="Z158" s="1" t="b">
        <f t="shared" si="5"/>
        <v>1</v>
      </c>
    </row>
    <row r="159" spans="1:26" ht="15" customHeight="1" x14ac:dyDescent="0.25">
      <c r="A159" s="49" t="s">
        <v>111</v>
      </c>
      <c r="B159" s="48"/>
      <c r="C159" s="1" t="str">
        <f>CONCATENATE(H159,"-",J5,", ",J21)</f>
        <v>6000-or/laiton,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6000-or/laiton, Gemini</v>
      </c>
      <c r="Z159" s="1" t="b">
        <f t="shared" si="5"/>
        <v>1</v>
      </c>
    </row>
    <row r="160" spans="1:26" ht="15" customHeight="1" x14ac:dyDescent="0.25">
      <c r="A160" s="49" t="s">
        <v>111</v>
      </c>
      <c r="B160" s="48"/>
      <c r="C160" s="1" t="str">
        <f>CONCATENATE(H160,"-",J6,", ",J21)</f>
        <v>1700-olive 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1700-olive , Gemini</v>
      </c>
      <c r="Z160" s="1" t="b">
        <f t="shared" si="5"/>
        <v>1</v>
      </c>
    </row>
    <row r="161" spans="1:26" ht="15" customHeight="1" x14ac:dyDescent="0.25">
      <c r="A161" s="49" t="s">
        <v>111</v>
      </c>
      <c r="B161" s="48"/>
      <c r="C161" s="1" t="str">
        <f>CONCATENATE(H161,"-",J6,", ",J21)</f>
        <v>2350-olive 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2350-olive , Gemini</v>
      </c>
      <c r="Z161" s="1" t="b">
        <f t="shared" si="5"/>
        <v>1</v>
      </c>
    </row>
    <row r="162" spans="1:26" ht="15" customHeight="1" x14ac:dyDescent="0.25">
      <c r="A162" s="49" t="s">
        <v>111</v>
      </c>
      <c r="B162" s="48"/>
      <c r="C162" s="1" t="str">
        <f>CONCATENATE(H162,"-",J6,", ",J21)</f>
        <v>3000-olive 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3000-olive , Gemini</v>
      </c>
      <c r="Z162" s="1" t="b">
        <f t="shared" si="5"/>
        <v>1</v>
      </c>
    </row>
    <row r="163" spans="1:26" ht="15" customHeight="1" x14ac:dyDescent="0.25">
      <c r="A163" s="49" t="s">
        <v>111</v>
      </c>
      <c r="B163" s="48"/>
      <c r="C163" s="1" t="str">
        <f>CONCATENATE(H163,"-",J6,", ",J21)</f>
        <v>4050-olive 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4050-olive , Gemini</v>
      </c>
      <c r="Z163" s="1" t="b">
        <f t="shared" si="5"/>
        <v>1</v>
      </c>
    </row>
    <row r="164" spans="1:26" ht="15" customHeight="1" x14ac:dyDescent="0.25">
      <c r="A164" s="49" t="s">
        <v>111</v>
      </c>
      <c r="B164" s="48"/>
      <c r="C164" s="1" t="str">
        <f>CONCATENATE(H164,"-",J6,", ",J21)</f>
        <v>6000-olive 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6000-olive , Gemini</v>
      </c>
      <c r="Z164" s="1" t="b">
        <f t="shared" si="5"/>
        <v>1</v>
      </c>
    </row>
    <row r="165" spans="1:26" ht="15" customHeight="1" x14ac:dyDescent="0.25">
      <c r="A165" s="49" t="s">
        <v>111</v>
      </c>
      <c r="B165" s="48"/>
      <c r="C165" s="1" t="str">
        <f>CONCATENATE(H165,"-",J7,", ",J21)</f>
        <v>1700-olive brossé,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1700-olive brossé, Gemini</v>
      </c>
      <c r="Z165" s="1" t="b">
        <f t="shared" si="5"/>
        <v>1</v>
      </c>
    </row>
    <row r="166" spans="1:26" ht="15" customHeight="1" x14ac:dyDescent="0.25">
      <c r="A166" s="49" t="s">
        <v>111</v>
      </c>
      <c r="B166" s="48"/>
      <c r="C166" s="1" t="str">
        <f>CONCATENATE(H166,"-",J7,", ",J21)</f>
        <v>2350-olive brossé,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2350-olive brossé, Gemini</v>
      </c>
      <c r="Z166" s="1" t="b">
        <f t="shared" si="5"/>
        <v>1</v>
      </c>
    </row>
    <row r="167" spans="1:26" ht="15" customHeight="1" x14ac:dyDescent="0.25">
      <c r="A167" s="49" t="s">
        <v>111</v>
      </c>
      <c r="B167" s="48"/>
      <c r="C167" s="1" t="str">
        <f>CONCATENATE(H167,"-",J7,", ",J21)</f>
        <v>3000-olive brossé,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3000-olive brossé, Gemini</v>
      </c>
      <c r="Z167" s="1" t="b">
        <f t="shared" si="5"/>
        <v>1</v>
      </c>
    </row>
    <row r="168" spans="1:26" ht="15" customHeight="1" x14ac:dyDescent="0.25">
      <c r="A168" s="49" t="s">
        <v>111</v>
      </c>
      <c r="B168" s="48"/>
      <c r="C168" s="1" t="str">
        <f>CONCATENATE(H168,"-",J7,", ",J21)</f>
        <v>4050-olive brossé,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4050-olive brossé, Gemini</v>
      </c>
      <c r="Z168" s="1" t="b">
        <f t="shared" si="5"/>
        <v>1</v>
      </c>
    </row>
    <row r="169" spans="1:26" ht="15" customHeight="1" x14ac:dyDescent="0.25">
      <c r="A169" s="49" t="s">
        <v>111</v>
      </c>
      <c r="B169" s="48"/>
      <c r="C169" s="1" t="str">
        <f>CONCATENATE(H169,"-",J7,", ",J21)</f>
        <v>6000-olive brossé,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6000-olive brossé, Gemini</v>
      </c>
      <c r="Z169" s="1" t="b">
        <f t="shared" si="5"/>
        <v>1</v>
      </c>
    </row>
    <row r="170" spans="1:26" ht="15" customHeight="1" x14ac:dyDescent="0.25">
      <c r="A170" s="49" t="s">
        <v>111</v>
      </c>
      <c r="B170" s="48"/>
      <c r="C170" s="1" t="str">
        <f>CONCATENATE(H170,"-",J8,", ",J21)</f>
        <v>1700-olive brossé foncé,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1700-olive brossé foncé, Gemini</v>
      </c>
      <c r="Z170" s="1" t="b">
        <f t="shared" si="5"/>
        <v>1</v>
      </c>
    </row>
    <row r="171" spans="1:26" ht="15" customHeight="1" x14ac:dyDescent="0.25">
      <c r="A171" s="49" t="s">
        <v>111</v>
      </c>
      <c r="B171" s="48"/>
      <c r="C171" s="1" t="str">
        <f>CONCATENATE(H171,"-",J8,", ",J21)</f>
        <v>2350-olive brossé foncé,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2350-olive brossé foncé, Gemini</v>
      </c>
      <c r="Z171" s="1" t="b">
        <f t="shared" si="5"/>
        <v>1</v>
      </c>
    </row>
    <row r="172" spans="1:26" ht="15" customHeight="1" x14ac:dyDescent="0.25">
      <c r="A172" s="49" t="s">
        <v>111</v>
      </c>
      <c r="B172" s="48"/>
      <c r="C172" s="1" t="str">
        <f>CONCATENATE(H172,"-",J8,", ",J21)</f>
        <v>3000-olive brossé foncé,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3000-olive brossé foncé, Gemini</v>
      </c>
      <c r="Z172" s="1" t="b">
        <f t="shared" si="5"/>
        <v>1</v>
      </c>
    </row>
    <row r="173" spans="1:26" ht="15" customHeight="1" x14ac:dyDescent="0.25">
      <c r="A173" s="49" t="s">
        <v>111</v>
      </c>
      <c r="B173" s="48"/>
      <c r="C173" s="1" t="str">
        <f>CONCATENATE(H173,"-",J8,", ",J21)</f>
        <v>4050-olive brossé foncé,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4050-olive brossé foncé, Gemini</v>
      </c>
      <c r="Z173" s="1" t="b">
        <f t="shared" si="5"/>
        <v>1</v>
      </c>
    </row>
    <row r="174" spans="1:26" ht="15" customHeight="1" x14ac:dyDescent="0.25">
      <c r="A174" s="49" t="s">
        <v>111</v>
      </c>
      <c r="B174" s="48"/>
      <c r="C174" s="1" t="str">
        <f>CONCATENATE(H174,"-",J8,", ",J21)</f>
        <v>6000-olive brossé foncé,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6000-olive brossé foncé, Gemini</v>
      </c>
      <c r="Z174" s="1" t="b">
        <f t="shared" si="5"/>
        <v>1</v>
      </c>
    </row>
    <row r="175" spans="1:26" ht="15" customHeight="1" x14ac:dyDescent="0.25">
      <c r="A175" s="49" t="s">
        <v>111</v>
      </c>
      <c r="B175" s="48"/>
      <c r="C175" s="1" t="str">
        <f>CONCATENATE(H175,"-",J9,", ",J21)</f>
        <v>1700-noir brossé,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1700-noir brossé, Gemini</v>
      </c>
      <c r="Z175" s="1" t="b">
        <f t="shared" si="5"/>
        <v>1</v>
      </c>
    </row>
    <row r="176" spans="1:26" ht="15" customHeight="1" x14ac:dyDescent="0.25">
      <c r="A176" s="49" t="s">
        <v>111</v>
      </c>
      <c r="B176" s="48"/>
      <c r="C176" s="1" t="str">
        <f>CONCATENATE(H176,"-",J9,", ",J21)</f>
        <v>2350-noir brossé,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2350-noir brossé, Gemini</v>
      </c>
      <c r="Z176" s="1" t="b">
        <f t="shared" si="5"/>
        <v>1</v>
      </c>
    </row>
    <row r="177" spans="1:26" ht="15" customHeight="1" x14ac:dyDescent="0.25">
      <c r="A177" s="49" t="s">
        <v>111</v>
      </c>
      <c r="B177" s="48"/>
      <c r="C177" s="1" t="str">
        <f>CONCATENATE(H177,"-",J9,", ",J21)</f>
        <v>3000-noir brossé,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3000-noir brossé, Gemini</v>
      </c>
      <c r="Z177" s="1" t="b">
        <f t="shared" si="5"/>
        <v>1</v>
      </c>
    </row>
    <row r="178" spans="1:26" ht="15" customHeight="1" x14ac:dyDescent="0.25">
      <c r="A178" s="49" t="s">
        <v>111</v>
      </c>
      <c r="B178" s="48"/>
      <c r="C178" s="1" t="str">
        <f>CONCATENATE(H178,"-",J9,", ",J21)</f>
        <v>4050-noir brossé,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4050-noir brossé, Gemini</v>
      </c>
      <c r="Z178" s="1" t="b">
        <f t="shared" si="5"/>
        <v>1</v>
      </c>
    </row>
    <row r="179" spans="1:26" ht="15" customHeight="1" x14ac:dyDescent="0.25">
      <c r="A179" s="49" t="s">
        <v>111</v>
      </c>
      <c r="B179" s="48"/>
      <c r="C179" s="1" t="str">
        <f>CONCATENATE(H179,"-",J9,", ",J21)</f>
        <v>6000-noir brossé,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6000-noir brossé, Gemini</v>
      </c>
      <c r="Z179" s="1" t="b">
        <f t="shared" si="5"/>
        <v>1</v>
      </c>
    </row>
    <row r="180" spans="1:26" ht="15" customHeight="1" x14ac:dyDescent="0.25">
      <c r="A180" s="49" t="s">
        <v>111</v>
      </c>
      <c r="B180" s="48"/>
      <c r="C180" s="1" t="str">
        <f>CONCATENATE(H180,"-",J15,", ",J21)</f>
        <v>1700-blanc brillant 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1700-blanc brillant , Gemini</v>
      </c>
      <c r="Z180" s="1" t="b">
        <f t="shared" si="5"/>
        <v>1</v>
      </c>
    </row>
    <row r="181" spans="1:26" ht="15" customHeight="1" x14ac:dyDescent="0.25">
      <c r="A181" s="49" t="s">
        <v>111</v>
      </c>
      <c r="B181" s="48"/>
      <c r="C181" s="1" t="str">
        <f>CONCATENATE(H181,"-",J15,", ",J21)</f>
        <v>2350-blanc brillant 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2350-blanc brillant , Gemini</v>
      </c>
      <c r="Z181" s="1" t="b">
        <f t="shared" si="5"/>
        <v>1</v>
      </c>
    </row>
    <row r="182" spans="1:26" ht="15" customHeight="1" x14ac:dyDescent="0.25">
      <c r="A182" s="49" t="s">
        <v>111</v>
      </c>
      <c r="B182" s="48"/>
      <c r="C182" s="1" t="str">
        <f>CONCATENATE(H182,"-",J15,", ",J21)</f>
        <v>3000-blanc brillant 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3000-blanc brillant , Gemini</v>
      </c>
      <c r="Z182" s="1" t="b">
        <f t="shared" si="5"/>
        <v>1</v>
      </c>
    </row>
    <row r="183" spans="1:26" ht="15" customHeight="1" x14ac:dyDescent="0.25">
      <c r="A183" s="49" t="s">
        <v>111</v>
      </c>
      <c r="B183" s="48"/>
      <c r="C183" s="1" t="str">
        <f>CONCATENATE(H183,"-",J15,", ",J21)</f>
        <v>4050-blanc brillant 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4050-blanc brillant , Gemini</v>
      </c>
      <c r="Z183" s="1" t="b">
        <f t="shared" si="5"/>
        <v>1</v>
      </c>
    </row>
    <row r="184" spans="1:26" ht="15" customHeight="1" x14ac:dyDescent="0.25">
      <c r="A184" s="49" t="s">
        <v>111</v>
      </c>
      <c r="B184" s="48"/>
      <c r="C184" s="1" t="str">
        <f>CONCATENATE(H184,"-",J15,", ",J21)</f>
        <v>6000-blanc brillant 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6000-blanc brillant , Gemini</v>
      </c>
      <c r="Z184" s="1" t="b">
        <f t="shared" si="5"/>
        <v>1</v>
      </c>
    </row>
    <row r="185" spans="1:26" ht="15" customHeight="1" x14ac:dyDescent="0.25">
      <c r="A185" s="418">
        <v>405427</v>
      </c>
      <c r="B185" s="417"/>
      <c r="C185" s="1" t="str">
        <f>CONCATENATE(H185,"-",J16,", ",J19)</f>
        <v>1700-noir brillant, Elegant II</v>
      </c>
      <c r="D185" s="418">
        <v>405427</v>
      </c>
      <c r="E185" s="419" t="str">
        <f>+VLOOKUP(A185,cennik!A:G,2,FALSE)</f>
        <v>SEVROLL 05167 mask Elegant II 1.7m black gloss</v>
      </c>
      <c r="F185" s="419" t="str">
        <f>+VLOOKUP(A185,cennik!A:B,2,FALSE)</f>
        <v>SEVROLL 05167 mask Elegant II 1.7m black gloss</v>
      </c>
      <c r="G185" s="417"/>
      <c r="H185" s="417">
        <v>1700</v>
      </c>
      <c r="I185" s="1" t="str">
        <f>CONCATENATE(H185,"-",J16,", ",J19)</f>
        <v>1700-noir brillant, Elegant II</v>
      </c>
      <c r="Z185" s="1" t="b">
        <f t="shared" si="5"/>
        <v>1</v>
      </c>
    </row>
    <row r="186" spans="1:26" ht="15" customHeight="1" x14ac:dyDescent="0.25">
      <c r="A186" s="418">
        <v>398553</v>
      </c>
      <c r="B186" s="417"/>
      <c r="C186" s="1" t="str">
        <f>CONCATENATE(H186,"-",J16,", ",J19)</f>
        <v>2350-noir brillant, Elegant II</v>
      </c>
      <c r="D186" s="418">
        <v>398553</v>
      </c>
      <c r="E186" s="419" t="str">
        <f>+VLOOKUP(A186,cennik!A:G,2,FALSE)</f>
        <v>SEVROLL 05168 mask Elegant II 2.35m black gloss</v>
      </c>
      <c r="F186" s="419" t="str">
        <f>+VLOOKUP(A186,cennik!A:B,2,FALSE)</f>
        <v>SEVROLL 05168 mask Elegant II 2.35m black gloss</v>
      </c>
      <c r="G186" s="417"/>
      <c r="H186" s="417">
        <v>2350</v>
      </c>
      <c r="I186" s="1" t="str">
        <f>CONCATENATE(H186,"-",J16,", ",J19)</f>
        <v>2350-noir brillant, Elegant II</v>
      </c>
      <c r="Z186" s="1" t="b">
        <f t="shared" si="5"/>
        <v>1</v>
      </c>
    </row>
    <row r="187" spans="1:26" ht="15" customHeight="1" x14ac:dyDescent="0.25">
      <c r="A187" s="418">
        <v>405428</v>
      </c>
      <c r="B187" s="417"/>
      <c r="C187" s="1" t="str">
        <f>CONCATENATE(H187,"-",J16,", ",J19)</f>
        <v>3000-noir brillant, Elegant II</v>
      </c>
      <c r="D187" s="418">
        <v>405428</v>
      </c>
      <c r="E187" s="419" t="str">
        <f>+VLOOKUP(A187,cennik!A:G,2,FALSE)</f>
        <v>SEVROLL 05169 mask Elegant II 3m black gloss</v>
      </c>
      <c r="F187" s="419" t="str">
        <f>+VLOOKUP(A187,cennik!A:B,2,FALSE)</f>
        <v>SEVROLL 05169 mask Elegant II 3m black gloss</v>
      </c>
      <c r="G187" s="417"/>
      <c r="H187" s="417">
        <v>3000</v>
      </c>
      <c r="I187" s="1" t="str">
        <f>CONCATENATE(H187,"-",J16,", ",J19)</f>
        <v>3000-noir brillant, Elegant II</v>
      </c>
      <c r="Z187" s="1" t="b">
        <f t="shared" si="5"/>
        <v>1</v>
      </c>
    </row>
    <row r="188" spans="1:26" ht="15" customHeight="1" x14ac:dyDescent="0.25">
      <c r="A188" s="418">
        <v>405429</v>
      </c>
      <c r="B188" s="417"/>
      <c r="C188" s="1" t="str">
        <f>CONCATENATE(H188,"-",J16,", ",J19)</f>
        <v>4050-noir brillant, Elegant II</v>
      </c>
      <c r="D188" s="418">
        <v>405429</v>
      </c>
      <c r="E188" s="419" t="str">
        <f>+VLOOKUP(A188,cennik!A:G,2,FALSE)</f>
        <v>SEVROLL 05170 mask Elegant II 4.05m black gloss</v>
      </c>
      <c r="F188" s="419" t="str">
        <f>+VLOOKUP(A188,cennik!A:B,2,FALSE)</f>
        <v>SEVROLL 05170 mask Elegant II 4.05m black gloss</v>
      </c>
      <c r="G188" s="417"/>
      <c r="H188" s="417">
        <v>4050</v>
      </c>
      <c r="I188" s="1" t="str">
        <f>CONCATENATE(H188,"-",J16,", ",J19)</f>
        <v>4050-noir brillant, Elegant II</v>
      </c>
      <c r="Z188" s="1" t="b">
        <f t="shared" si="5"/>
        <v>1</v>
      </c>
    </row>
    <row r="189" spans="1:26" ht="15" customHeight="1" x14ac:dyDescent="0.25">
      <c r="A189" s="418">
        <v>405430</v>
      </c>
      <c r="B189" s="417"/>
      <c r="C189" s="1" t="str">
        <f>CONCATENATE(H189,"-",J16,", ",J19)</f>
        <v>6000-noir brillant, Elegant II</v>
      </c>
      <c r="D189" s="418">
        <v>405430</v>
      </c>
      <c r="E189" s="419" t="str">
        <f>+VLOOKUP(A189,cennik!A:G,2,FALSE)</f>
        <v>SEVROLL 05171 mask Elegant II 6m black gloss</v>
      </c>
      <c r="F189" s="419" t="str">
        <f>+VLOOKUP(A189,cennik!A:B,2,FALSE)</f>
        <v>SEVROLL 05171 mask Elegant II 6m black gloss</v>
      </c>
      <c r="G189" s="417"/>
      <c r="H189" s="417">
        <v>6000</v>
      </c>
      <c r="I189" s="1" t="str">
        <f>CONCATENATE(H189,"-",J16,", ",J19)</f>
        <v>6000-noir brillant, Elegant II</v>
      </c>
      <c r="Z189" s="1" t="b">
        <f t="shared" si="5"/>
        <v>1</v>
      </c>
    </row>
    <row r="190" spans="1:26" ht="15" customHeight="1" x14ac:dyDescent="0.25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 Elegant II 1.7m graphite</v>
      </c>
      <c r="F190" s="419" t="str">
        <f>+VLOOKUP(A190,cennik!A:B,2,FALSE)</f>
        <v>SEVROLL 06048 mask Elegant II 1.7m graphite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25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 Elegant II 2.35m graphite</v>
      </c>
      <c r="F191" s="419" t="str">
        <f>+VLOOKUP(A191,cennik!A:B,2,FALSE)</f>
        <v>SEVROLL 06049 mask Elegant II 2.35m graphite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25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 Elegant II 3m graphite</v>
      </c>
      <c r="F192" s="419" t="str">
        <f>+VLOOKUP(A192,cennik!A:B,2,FALSE)</f>
        <v>SEVROLL 06050 mask Elegant II 3m graphite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25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 Elegant II 4.05m graphite</v>
      </c>
      <c r="F193" s="419" t="str">
        <f>+VLOOKUP(A193,cennik!A:B,2,FALSE)</f>
        <v>SEVROLL 06051 mask Elegant II 4.05m graphite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25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 Elegant II 6m graphite</v>
      </c>
      <c r="F194" s="419" t="str">
        <f>+VLOOKUP(A194,cennik!A:B,2,FALSE)</f>
        <v>SEVROLL 06052 mask Elegant II 6m graphite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25">
      <c r="A195" s="418">
        <v>452751</v>
      </c>
      <c r="B195" s="417"/>
      <c r="C195" s="1" t="str">
        <f>CONCATENATE(H195,"-",J17,", ",J19)</f>
        <v>1700-noir mat, Elegant II</v>
      </c>
      <c r="D195" s="418">
        <v>452751</v>
      </c>
      <c r="E195" s="419" t="str">
        <f>+VLOOKUP(A195,cennik!A:G,2,FALSE)</f>
        <v>SEVROLL 05317 mask Elegant II 1.7m black mat</v>
      </c>
      <c r="F195" s="419" t="str">
        <f>+VLOOKUP(A195,cennik!A:B,2,FALSE)</f>
        <v>SEVROLL 05317 mask Elegant II 1.7m black mat</v>
      </c>
      <c r="G195" s="417"/>
      <c r="H195" s="417">
        <v>1700</v>
      </c>
      <c r="I195" s="1" t="str">
        <f>CONCATENATE(H195,"-",J17,", ",J19)</f>
        <v>1700-noir mat, Elegant II</v>
      </c>
      <c r="Z195" s="1" t="b">
        <f t="shared" si="5"/>
        <v>1</v>
      </c>
    </row>
    <row r="196" spans="1:26" ht="15" customHeight="1" x14ac:dyDescent="0.25">
      <c r="A196" s="417">
        <v>409679</v>
      </c>
      <c r="B196" s="417"/>
      <c r="C196" s="1" t="str">
        <f>CONCATENATE(H196,"-",J17,", ",J19)</f>
        <v>2350-noir mat, Elegant II</v>
      </c>
      <c r="D196" s="417">
        <v>409679</v>
      </c>
      <c r="E196" s="419" t="str">
        <f>+VLOOKUP(A196,cennik!A:G,2,FALSE)</f>
        <v>SEVROLL 05318 mask Elegant II 2.35m black mat</v>
      </c>
      <c r="F196" s="419" t="str">
        <f>+VLOOKUP(A196,cennik!A:B,2,FALSE)</f>
        <v>SEVROLL 05318 mask Elegant II 2.35m black mat</v>
      </c>
      <c r="G196" s="417"/>
      <c r="H196" s="417">
        <v>2350</v>
      </c>
      <c r="I196" s="1" t="str">
        <f>CONCATENATE(H196,"-",J17,", ",J19)</f>
        <v>2350-noir mat, Elegant II</v>
      </c>
      <c r="Z196" s="1" t="b">
        <f t="shared" si="5"/>
        <v>1</v>
      </c>
    </row>
    <row r="197" spans="1:26" ht="15" customHeight="1" x14ac:dyDescent="0.25">
      <c r="A197" s="417">
        <v>414086</v>
      </c>
      <c r="B197" s="417"/>
      <c r="C197" s="1" t="str">
        <f>CONCATENATE(H197,"-",J17,", ",J19)</f>
        <v>3000-noir mat, Elegant II</v>
      </c>
      <c r="D197" s="417">
        <v>414086</v>
      </c>
      <c r="E197" s="419" t="str">
        <f>+VLOOKUP(A197,cennik!A:G,2,FALSE)</f>
        <v>SEVROLL 05319 mask Elegant II 3m black mat</v>
      </c>
      <c r="F197" s="419" t="str">
        <f>+VLOOKUP(A197,cennik!A:B,2,FALSE)</f>
        <v>SEVROLL 05319 mask Elegant II 3m black mat</v>
      </c>
      <c r="G197" s="417"/>
      <c r="H197" s="417">
        <v>3000</v>
      </c>
      <c r="I197" s="1" t="str">
        <f>CONCATENATE(H197,"-",J17,", ",J19)</f>
        <v>3000-noir mat, Elegant II</v>
      </c>
      <c r="Z197" s="1" t="b">
        <f t="shared" si="5"/>
        <v>1</v>
      </c>
    </row>
    <row r="198" spans="1:26" ht="15" customHeight="1" x14ac:dyDescent="0.25">
      <c r="A198" s="417">
        <v>409680</v>
      </c>
      <c r="B198" s="417"/>
      <c r="C198" s="1" t="str">
        <f>CONCATENATE(H198,"-",J17,", ",J19)</f>
        <v>4050-noir mat, Elegant II</v>
      </c>
      <c r="D198" s="417">
        <v>409680</v>
      </c>
      <c r="E198" s="419" t="str">
        <f>+VLOOKUP(A198,cennik!A:G,2,FALSE)</f>
        <v>SEVROLL 05320 mask Elegant II 4.05m black mat</v>
      </c>
      <c r="F198" s="419" t="str">
        <f>+VLOOKUP(A198,cennik!A:B,2,FALSE)</f>
        <v>SEVROLL 05320 mask Elegant II 4.05m black mat</v>
      </c>
      <c r="G198" s="417"/>
      <c r="H198" s="417">
        <v>4050</v>
      </c>
      <c r="I198" s="1" t="str">
        <f>CONCATENATE(H198,"-",J17,", ",J19)</f>
        <v>4050-noir mat, Elegant II</v>
      </c>
      <c r="Z198" s="1" t="b">
        <f t="shared" si="5"/>
        <v>1</v>
      </c>
    </row>
    <row r="199" spans="1:26" ht="15" customHeight="1" x14ac:dyDescent="0.25">
      <c r="A199" s="418">
        <v>452757</v>
      </c>
      <c r="B199" s="417"/>
      <c r="C199" s="1" t="str">
        <f>CONCATENATE(H199,"-",J17,", ",J19)</f>
        <v>6000-noir mat, Elegant II</v>
      </c>
      <c r="D199" s="418">
        <v>452757</v>
      </c>
      <c r="E199" s="419" t="str">
        <f>+VLOOKUP(A199,cennik!A:G,2,FALSE)</f>
        <v>SEVROLL 05321 mask Elegant II 6m black mat</v>
      </c>
      <c r="F199" s="419" t="str">
        <f>+VLOOKUP(A199,cennik!A:B,2,FALSE)</f>
        <v>SEVROLL 05321 mask Elegant II 6m black mat</v>
      </c>
      <c r="G199" s="417"/>
      <c r="H199" s="417">
        <v>6000</v>
      </c>
      <c r="I199" s="1" t="str">
        <f>CONCATENATE(H199,"-",J17,", ",J19)</f>
        <v>6000-noir mat, Elegant II</v>
      </c>
      <c r="Z199" s="1" t="b">
        <f t="shared" si="5"/>
        <v>1</v>
      </c>
    </row>
    <row r="200" spans="1:26" s="437" customFormat="1" ht="15" customHeight="1" x14ac:dyDescent="0.25">
      <c r="A200" s="436">
        <v>394831</v>
      </c>
      <c r="C200" s="1" t="str">
        <f>CONCATENATE(H200,"-",J18,", ",J19)</f>
        <v>6000-blanc mat , Elegant II</v>
      </c>
      <c r="D200" s="436">
        <v>394831</v>
      </c>
      <c r="E200" s="419" t="str">
        <f>+VLOOKUP(A200,cennik!A:G,2,FALSE)</f>
        <v>SEVROLL 05166 mask Elegant II 6m white mat</v>
      </c>
      <c r="F200" s="419" t="str">
        <f>+VLOOKUP(A200,cennik!A:B,2,FALSE)</f>
        <v>SEVROLL 05166 mask Elegant II 6m white mat</v>
      </c>
      <c r="H200" s="437">
        <v>6000</v>
      </c>
      <c r="I200" s="1" t="str">
        <f>CONCATENATE(H200,"-",J18,", ",J19)</f>
        <v>6000-blanc mat , Elegant II</v>
      </c>
      <c r="Z200" s="1" t="b">
        <f t="shared" si="5"/>
        <v>1</v>
      </c>
    </row>
    <row r="201" spans="1:26" s="437" customFormat="1" ht="15" customHeight="1" x14ac:dyDescent="0.25">
      <c r="A201" s="436">
        <v>394848</v>
      </c>
      <c r="C201" s="1" t="str">
        <f>CONCATENATE(H201,"-",J18,", ",J19)</f>
        <v>1700-blanc mat , Elegant II</v>
      </c>
      <c r="D201" s="436">
        <v>394848</v>
      </c>
      <c r="E201" s="419" t="str">
        <f>+VLOOKUP(A201,cennik!A:G,2,FALSE)</f>
        <v>SEVROLL 05163 mask Elegant II 1.7m white mat</v>
      </c>
      <c r="F201" s="419" t="str">
        <f>+VLOOKUP(A201,cennik!A:B,2,FALSE)</f>
        <v>SEVROLL 05163 mask Elegant II 1.7m white mat</v>
      </c>
      <c r="H201" s="437">
        <v>1700</v>
      </c>
      <c r="I201" s="1" t="str">
        <f>CONCATENATE(H201,"-",J18,", ",J19)</f>
        <v>1700-blanc mat , Elegant II</v>
      </c>
      <c r="Z201" s="1" t="b">
        <f t="shared" si="5"/>
        <v>1</v>
      </c>
    </row>
    <row r="202" spans="1:26" s="437" customFormat="1" ht="15" customHeight="1" x14ac:dyDescent="0.25">
      <c r="A202" s="436">
        <v>395039</v>
      </c>
      <c r="C202" s="1" t="str">
        <f>CONCATENATE(H202,"-",J18,", ",J19)</f>
        <v>2350-blanc mat , Elegant II</v>
      </c>
      <c r="D202" s="436">
        <v>395039</v>
      </c>
      <c r="E202" s="419" t="str">
        <f>+VLOOKUP(A202,cennik!A:G,2,FALSE)</f>
        <v>SEVROLL 05164 mask Elegant II 2.35m white mat</v>
      </c>
      <c r="F202" s="419" t="str">
        <f>+VLOOKUP(A202,cennik!A:B,2,FALSE)</f>
        <v>SEVROLL 05164 mask Elegant II 2.35m white mat</v>
      </c>
      <c r="H202" s="437">
        <v>2350</v>
      </c>
      <c r="I202" s="1" t="str">
        <f>CONCATENATE(H202,"-",J18,", ",J19)</f>
        <v>2350-blanc mat , Elegant II</v>
      </c>
      <c r="Z202" s="1" t="b">
        <f t="shared" si="5"/>
        <v>1</v>
      </c>
    </row>
    <row r="203" spans="1:26" s="437" customFormat="1" ht="15" customHeight="1" x14ac:dyDescent="0.25">
      <c r="A203" s="436">
        <v>395041</v>
      </c>
      <c r="C203" s="1" t="str">
        <f>CONCATENATE(H203,"-",J18,", ",J19)</f>
        <v>3000-blanc mat , Elegant II</v>
      </c>
      <c r="D203" s="436">
        <v>395041</v>
      </c>
      <c r="E203" s="419" t="str">
        <f>+VLOOKUP(A203,cennik!A:G,2,FALSE)</f>
        <v>SEVROLL 04438 mask Elegant II 3m white mat</v>
      </c>
      <c r="F203" s="419" t="str">
        <f>+VLOOKUP(A203,cennik!A:B,2,FALSE)</f>
        <v>SEVROLL 04438 mask Elegant II 3m white mat</v>
      </c>
      <c r="H203" s="437">
        <v>3000</v>
      </c>
      <c r="I203" s="1" t="str">
        <f>CONCATENATE(H203,"-",J18,", ",J19)</f>
        <v>3000-blanc mat , Elegant II</v>
      </c>
      <c r="Z203" s="1" t="b">
        <f t="shared" si="5"/>
        <v>1</v>
      </c>
    </row>
    <row r="204" spans="1:26" s="437" customFormat="1" ht="15" customHeight="1" x14ac:dyDescent="0.25">
      <c r="A204" s="436">
        <v>395042</v>
      </c>
      <c r="C204" s="1" t="str">
        <f>CONCATENATE(H204,"-",J18,", ",J19)</f>
        <v>4050-blanc mat , Elegant II</v>
      </c>
      <c r="D204" s="436">
        <v>395042</v>
      </c>
      <c r="E204" s="419" t="str">
        <f>+VLOOKUP(A204,cennik!A:G,2,FALSE)</f>
        <v>SEVROLL 05165 mask Elegant II 4.05m white mat</v>
      </c>
      <c r="F204" s="419" t="str">
        <f>+VLOOKUP(A204,cennik!A:B,2,FALSE)</f>
        <v>SEVROLL 05165 mask Elegant II 4.05m white mat</v>
      </c>
      <c r="H204" s="437">
        <v>4050</v>
      </c>
      <c r="I204" s="1" t="str">
        <f>CONCATENATE(H204,"-",J18,", ",J19)</f>
        <v>4050-blanc mat , Elegant II</v>
      </c>
      <c r="Z204" s="1" t="b">
        <f t="shared" si="5"/>
        <v>1</v>
      </c>
    </row>
    <row r="205" spans="1:26" s="437" customFormat="1" ht="15" customHeight="1" x14ac:dyDescent="0.25">
      <c r="A205" s="196">
        <v>526524</v>
      </c>
      <c r="C205" s="1" t="str">
        <f>CONCATENATE(H205,"-",J22,", ",J19)</f>
        <v>1700-structurel noir, Elegant II</v>
      </c>
      <c r="D205" s="196">
        <v>526524</v>
      </c>
      <c r="E205" s="419" t="str">
        <f>+VLOOKUP(A205,cennik!A:G,2,FALSE)</f>
        <v>SEVROLL 06301 mask Elegant II 1.7m black structural</v>
      </c>
      <c r="F205" s="419" t="str">
        <f>+VLOOKUP(A205,cennik!A:B,2,FALSE)</f>
        <v>SEVROLL 06301 mask Elegant II 1.7m black structural</v>
      </c>
      <c r="H205" s="437">
        <v>1700</v>
      </c>
      <c r="I205" s="1" t="str">
        <f>CONCATENATE(H205,"-",J22,", ",J19)</f>
        <v>1700-structurel noir, Elegant II</v>
      </c>
      <c r="Z205" s="1"/>
    </row>
    <row r="206" spans="1:26" s="437" customFormat="1" ht="15" customHeight="1" x14ac:dyDescent="0.25">
      <c r="A206" s="196">
        <v>526525</v>
      </c>
      <c r="C206" s="1" t="str">
        <f>CONCATENATE(H206,"-",J22,", ",J19)</f>
        <v>2350-structurel noir, Elegant II</v>
      </c>
      <c r="D206" s="196">
        <v>526525</v>
      </c>
      <c r="E206" s="419" t="str">
        <f>+VLOOKUP(A206,cennik!A:G,2,FALSE)</f>
        <v>SEVROLL 06302 mask Elegant II 2.35m black structural</v>
      </c>
      <c r="F206" s="419" t="str">
        <f>+VLOOKUP(A206,cennik!A:B,2,FALSE)</f>
        <v>SEVROLL 06302 mask Elegant II 2.35m black structural</v>
      </c>
      <c r="H206" s="437">
        <v>2350</v>
      </c>
      <c r="I206" s="1" t="str">
        <f>CONCATENATE(H206,"-",J22,", ",J19)</f>
        <v>2350-structurel noir, Elegant II</v>
      </c>
      <c r="Z206" s="1"/>
    </row>
    <row r="207" spans="1:26" s="437" customFormat="1" ht="15" customHeight="1" x14ac:dyDescent="0.25">
      <c r="A207" s="196">
        <v>526526</v>
      </c>
      <c r="C207" s="1" t="str">
        <f>CONCATENATE(H207,"-",J22,", ",J19)</f>
        <v>3000-structurel noir, Elegant II</v>
      </c>
      <c r="D207" s="196">
        <v>526526</v>
      </c>
      <c r="E207" s="419" t="str">
        <f>+VLOOKUP(A207,cennik!A:G,2,FALSE)</f>
        <v>SEVROLL 06303 mask Elegant II 3m black structural</v>
      </c>
      <c r="F207" s="419" t="str">
        <f>+VLOOKUP(A207,cennik!A:B,2,FALSE)</f>
        <v>SEVROLL 06303 mask Elegant II 3m black structural</v>
      </c>
      <c r="H207" s="437">
        <v>3000</v>
      </c>
      <c r="I207" s="1" t="str">
        <f>CONCATENATE(H207,"-",J22,", ",J19)</f>
        <v>3000-structurel noir, Elegant II</v>
      </c>
      <c r="Z207" s="1"/>
    </row>
    <row r="208" spans="1:26" s="437" customFormat="1" ht="15" customHeight="1" x14ac:dyDescent="0.25">
      <c r="A208" s="196">
        <v>526527</v>
      </c>
      <c r="C208" s="1" t="str">
        <f>CONCATENATE(H208,"-",J22,", ",J19)</f>
        <v>4050-structurel noir, Elegant II</v>
      </c>
      <c r="D208" s="196">
        <v>526527</v>
      </c>
      <c r="E208" s="419" t="str">
        <f>+VLOOKUP(A208,cennik!A:G,2,FALSE)</f>
        <v>SEVROLL 06304 mask Elegant II 4.05m black structural</v>
      </c>
      <c r="F208" s="419" t="str">
        <f>+VLOOKUP(A208,cennik!A:B,2,FALSE)</f>
        <v>SEVROLL 06304 mask Elegant II 4.05m black structural</v>
      </c>
      <c r="H208" s="437">
        <v>4050</v>
      </c>
      <c r="I208" s="1" t="str">
        <f>CONCATENATE(H208,"-",J22,", ",J19)</f>
        <v>4050-structurel noir, Elegant II</v>
      </c>
      <c r="Z208" s="1"/>
    </row>
    <row r="209" spans="1:26" s="437" customFormat="1" ht="15" customHeight="1" x14ac:dyDescent="0.25">
      <c r="A209" s="196">
        <v>526528</v>
      </c>
      <c r="C209" s="1" t="str">
        <f>CONCATENATE(H209,"-",J22,", ",J19)</f>
        <v>6000-structurel noir, Elegant II</v>
      </c>
      <c r="D209" s="196">
        <v>526528</v>
      </c>
      <c r="E209" s="419" t="str">
        <f>+VLOOKUP(A209,cennik!A:G,2,FALSE)</f>
        <v>SEVROLL 06157 mask Elegant II 6m black structural</v>
      </c>
      <c r="F209" s="419" t="str">
        <f>+VLOOKUP(A209,cennik!A:B,2,FALSE)</f>
        <v>SEVROLL 06157 mask Elegant II 6m black structural</v>
      </c>
      <c r="H209" s="437">
        <v>6000</v>
      </c>
      <c r="I209" s="1" t="str">
        <f>CONCATENATE(H209,"-",J22,", ",J19)</f>
        <v>6000-structurel noir, Elegant II</v>
      </c>
      <c r="Z209" s="1"/>
    </row>
    <row r="210" spans="1:26" ht="15" customHeight="1" x14ac:dyDescent="0.25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25">
      <c r="A211" s="49">
        <v>89106</v>
      </c>
      <c r="B211" s="48"/>
      <c r="C211" s="1" t="str">
        <f>CONCATENATE(H211,"-",J4)</f>
        <v>1700-argent</v>
      </c>
      <c r="D211" s="49">
        <v>89106</v>
      </c>
      <c r="E211" s="48" t="str">
        <f>+VLOOKUP(A211,cennik!A:G,2,FALSE)</f>
        <v>SEVROLL 01023 Gemini overhead line 1.7m silver</v>
      </c>
      <c r="F211" s="48" t="str">
        <f>+VLOOKUP(A211,cennik!A:B,2,FALSE)</f>
        <v>SEVROLL 01023 Gemini overhead line 1.7m silver</v>
      </c>
      <c r="G211" s="1" t="e">
        <f>+VLOOKUP(A211,#REF!,4,FALSE)</f>
        <v>#REF!</v>
      </c>
      <c r="H211" s="1">
        <v>1700</v>
      </c>
      <c r="I211" s="1" t="str">
        <f>CONCATENATE(H211,"-",J4)</f>
        <v>1700-argent</v>
      </c>
      <c r="Z211" s="1" t="b">
        <f t="shared" si="5"/>
        <v>1</v>
      </c>
    </row>
    <row r="212" spans="1:26" ht="15" customHeight="1" x14ac:dyDescent="0.25">
      <c r="A212" s="49">
        <v>89109</v>
      </c>
      <c r="B212" s="48"/>
      <c r="C212" s="1" t="str">
        <f>CONCATENATE(H212,"-",J4)</f>
        <v>2350-argent</v>
      </c>
      <c r="D212" s="49">
        <v>89109</v>
      </c>
      <c r="E212" s="48" t="str">
        <f>+VLOOKUP(A212,cennik!A:G,2,FALSE)</f>
        <v>SEVROLL 01025 Gemini overhead line 2.35m silver</v>
      </c>
      <c r="F212" s="48" t="str">
        <f>+VLOOKUP(A212,cennik!A:B,2,FALSE)</f>
        <v>SEVROLL 01025 Gemini overhead line 2.35m silver</v>
      </c>
      <c r="G212" s="1" t="e">
        <f>+VLOOKUP(A212,#REF!,4,FALSE)</f>
        <v>#REF!</v>
      </c>
      <c r="H212" s="1">
        <v>2350</v>
      </c>
      <c r="I212" s="1" t="str">
        <f>CONCATENATE(H212,"-",J4)</f>
        <v>2350-argent</v>
      </c>
      <c r="Z212" s="1" t="b">
        <f t="shared" si="5"/>
        <v>1</v>
      </c>
    </row>
    <row r="213" spans="1:26" ht="15" customHeight="1" x14ac:dyDescent="0.25">
      <c r="A213" s="49">
        <v>89112</v>
      </c>
      <c r="B213" s="48"/>
      <c r="C213" s="1" t="str">
        <f>CONCATENATE(H213,"-",J4)</f>
        <v>3000-argent</v>
      </c>
      <c r="D213" s="49">
        <v>89112</v>
      </c>
      <c r="E213" s="48" t="str">
        <f>+VLOOKUP(A213,cennik!A:G,2,FALSE)</f>
        <v>SEVROLL 01026 Gemini overhead line 3m silver</v>
      </c>
      <c r="F213" s="48" t="str">
        <f>+VLOOKUP(A213,cennik!A:B,2,FALSE)</f>
        <v>SEVROLL 01026 Gemini overhead line 3m silver</v>
      </c>
      <c r="G213" s="1" t="e">
        <f>+VLOOKUP(A213,#REF!,4,FALSE)</f>
        <v>#REF!</v>
      </c>
      <c r="H213" s="1">
        <v>3000</v>
      </c>
      <c r="I213" s="1" t="str">
        <f>CONCATENATE(H213,"-",J4)</f>
        <v>3000-argent</v>
      </c>
      <c r="Z213" s="1" t="b">
        <f t="shared" si="5"/>
        <v>1</v>
      </c>
    </row>
    <row r="214" spans="1:26" ht="15" customHeight="1" x14ac:dyDescent="0.25">
      <c r="A214" s="49">
        <v>89115</v>
      </c>
      <c r="B214" s="48"/>
      <c r="C214" s="1" t="str">
        <f>CONCATENATE(H214,"-",J4)</f>
        <v>4050-argent</v>
      </c>
      <c r="D214" s="49">
        <v>89115</v>
      </c>
      <c r="E214" s="48" t="str">
        <f>+VLOOKUP(A214,cennik!A:G,2,FALSE)</f>
        <v>SEVROLL 01469 Gemini overhead line 4.05m silver</v>
      </c>
      <c r="F214" s="48" t="str">
        <f>+VLOOKUP(A214,cennik!A:B,2,FALSE)</f>
        <v>SEVROLL 01469 Gemini overhead line 4.05m silver</v>
      </c>
      <c r="G214" s="1" t="e">
        <f>+VLOOKUP(A214,#REF!,4,FALSE)</f>
        <v>#REF!</v>
      </c>
      <c r="H214" s="1">
        <v>4050</v>
      </c>
      <c r="I214" s="1" t="str">
        <f>CONCATENATE(H214,"-",J4)</f>
        <v>4050-argent</v>
      </c>
      <c r="Z214" s="1" t="b">
        <f t="shared" ref="Z214:Z297" si="6">A214=D214</f>
        <v>1</v>
      </c>
    </row>
    <row r="215" spans="1:26" ht="15" customHeight="1" x14ac:dyDescent="0.25">
      <c r="A215" s="49">
        <v>134933</v>
      </c>
      <c r="B215" s="48"/>
      <c r="C215" s="1" t="str">
        <f>CONCATENATE(H215,"-",J4)</f>
        <v>6000-argent</v>
      </c>
      <c r="D215" s="49">
        <v>134933</v>
      </c>
      <c r="E215" s="48" t="str">
        <f>+VLOOKUP(A215,cennik!A:G,2,FALSE)</f>
        <v>SEVROLL 01391 Gemini overhead line 6m silver</v>
      </c>
      <c r="F215" s="48" t="str">
        <f>+VLOOKUP(A215,cennik!A:B,2,FALSE)</f>
        <v>SEVROLL 01391 Gemini overhead line 6m silver</v>
      </c>
      <c r="H215" s="1">
        <v>6000</v>
      </c>
      <c r="I215" s="1" t="str">
        <f>CONCATENATE(H215,"-",J4)</f>
        <v>6000-argent</v>
      </c>
      <c r="Z215" s="1" t="b">
        <f t="shared" si="6"/>
        <v>1</v>
      </c>
    </row>
    <row r="216" spans="1:26" ht="15" customHeight="1" x14ac:dyDescent="0.25">
      <c r="A216" s="49">
        <v>542704</v>
      </c>
      <c r="B216" s="48"/>
      <c r="C216" s="1" t="str">
        <f>CONCATENATE(H216,"-",J5)</f>
        <v>1700-or/laiton</v>
      </c>
      <c r="D216" s="49">
        <v>542704</v>
      </c>
      <c r="E216" s="48" t="str">
        <f>+VLOOKUP(A216,cennik!A:G,2,FALSE)</f>
        <v>SEVROLL 06805 Gemini overhead line 1.7m gold/brass</v>
      </c>
      <c r="F216" s="48" t="str">
        <f>+VLOOKUP(A216,cennik!A:B,2,FALSE)</f>
        <v>SEVROLL 06805 Gemini overhead line 1.7m gold/brass</v>
      </c>
      <c r="G216" s="1" t="e">
        <f>+VLOOKUP(A216,#REF!,4,FALSE)</f>
        <v>#REF!</v>
      </c>
      <c r="H216" s="1">
        <v>1700</v>
      </c>
      <c r="I216" s="1" t="str">
        <f>CONCATENATE(H216,"-",J5)</f>
        <v>1700-or/laiton</v>
      </c>
      <c r="Z216" s="1" t="b">
        <f t="shared" si="6"/>
        <v>1</v>
      </c>
    </row>
    <row r="217" spans="1:26" ht="15" customHeight="1" x14ac:dyDescent="0.25">
      <c r="A217" s="49">
        <v>542705</v>
      </c>
      <c r="B217" s="48"/>
      <c r="C217" s="1" t="str">
        <f>CONCATENATE(H217,"-",J5)</f>
        <v>2350-or/laiton</v>
      </c>
      <c r="D217" s="49">
        <v>542705</v>
      </c>
      <c r="E217" s="48" t="str">
        <f>+VLOOKUP(A217,cennik!A:G,2,FALSE)</f>
        <v>SEVROLL 06806 Gemini overhead line 2.35m gold/brass</v>
      </c>
      <c r="F217" s="48" t="str">
        <f>+VLOOKUP(A217,cennik!A:B,2,FALSE)</f>
        <v>SEVROLL 06806 Gemini overhead line 2.35m gold/brass</v>
      </c>
      <c r="G217" s="1" t="e">
        <f>+VLOOKUP(A217,#REF!,4,FALSE)</f>
        <v>#REF!</v>
      </c>
      <c r="H217" s="1">
        <v>2350</v>
      </c>
      <c r="I217" s="1" t="str">
        <f>CONCATENATE(H217,"-",J5)</f>
        <v>2350-or/laiton</v>
      </c>
      <c r="Z217" s="1" t="b">
        <f t="shared" si="6"/>
        <v>1</v>
      </c>
    </row>
    <row r="218" spans="1:26" ht="15" customHeight="1" x14ac:dyDescent="0.25">
      <c r="A218" s="49">
        <v>542583</v>
      </c>
      <c r="B218" s="48"/>
      <c r="C218" s="1" t="str">
        <f>CONCATENATE(H218,"-",J5)</f>
        <v>3000-or/laiton</v>
      </c>
      <c r="D218" s="49">
        <v>542583</v>
      </c>
      <c r="E218" s="48" t="str">
        <f>+VLOOKUP(A218,cennik!A:G,2,FALSE)</f>
        <v>SEVROLL 06807 Gemini overhead line 3m gold/brass</v>
      </c>
      <c r="F218" s="48" t="str">
        <f>+VLOOKUP(A218,cennik!A:B,2,FALSE)</f>
        <v>SEVROLL 06807 Gemini overhead line 3m gold/brass</v>
      </c>
      <c r="G218" s="1" t="e">
        <f>+VLOOKUP(A218,#REF!,4,FALSE)</f>
        <v>#REF!</v>
      </c>
      <c r="H218" s="1">
        <v>3000</v>
      </c>
      <c r="I218" s="1" t="str">
        <f>CONCATENATE(H218,"-",J5)</f>
        <v>3000-or/laiton</v>
      </c>
      <c r="Z218" s="1" t="b">
        <f t="shared" si="6"/>
        <v>1</v>
      </c>
    </row>
    <row r="219" spans="1:26" ht="15" customHeight="1" x14ac:dyDescent="0.25">
      <c r="A219" s="49">
        <v>542592</v>
      </c>
      <c r="B219" s="48"/>
      <c r="C219" s="1" t="str">
        <f>CONCATENATE(H219,"-",J5)</f>
        <v>4050-or/laiton</v>
      </c>
      <c r="D219" s="49">
        <v>542592</v>
      </c>
      <c r="E219" s="48" t="str">
        <f>+VLOOKUP(A219,cennik!A:G,2,FALSE)</f>
        <v>SEVROLL 06808 Gemini overhead line 4.05m gold/brass</v>
      </c>
      <c r="F219" s="48" t="str">
        <f>+VLOOKUP(A219,cennik!A:B,2,FALSE)</f>
        <v>SEVROLL 06808 Gemini overhead line 4.05m gold/brass</v>
      </c>
      <c r="G219" s="1" t="e">
        <f>+VLOOKUP(A219,#REF!,4,FALSE)</f>
        <v>#REF!</v>
      </c>
      <c r="H219" s="1">
        <v>4050</v>
      </c>
      <c r="I219" s="1" t="str">
        <f>CONCATENATE(H219,"-",J5)</f>
        <v>4050-or/laiton</v>
      </c>
      <c r="Z219" s="1" t="b">
        <f t="shared" si="6"/>
        <v>1</v>
      </c>
    </row>
    <row r="220" spans="1:26" ht="15" customHeight="1" x14ac:dyDescent="0.25">
      <c r="A220" s="49">
        <v>542633</v>
      </c>
      <c r="B220" s="48"/>
      <c r="C220" s="1" t="str">
        <f>CONCATENATE(H220,"-",J5)</f>
        <v>6000-or/laiton</v>
      </c>
      <c r="D220" s="49">
        <v>542633</v>
      </c>
      <c r="E220" s="48" t="str">
        <f>+VLOOKUP(A220,cennik!A:G,2,FALSE)</f>
        <v>SEVROLL 06809 Gemini overhead line 6m gold/brass</v>
      </c>
      <c r="F220" s="48" t="str">
        <f>+VLOOKUP(A220,cennik!A:B,2,FALSE)</f>
        <v>SEVROLL 06809 Gemini overhead line 6m gold/brass</v>
      </c>
      <c r="H220" s="1">
        <v>6000</v>
      </c>
      <c r="I220" s="1" t="str">
        <f>CONCATENATE(H220,"-",J5)</f>
        <v>6000-or/laiton</v>
      </c>
      <c r="Z220" s="1" t="b">
        <f t="shared" si="6"/>
        <v>1</v>
      </c>
    </row>
    <row r="221" spans="1:26" ht="15" customHeight="1" x14ac:dyDescent="0.25">
      <c r="A221" s="49">
        <v>409670</v>
      </c>
      <c r="B221" s="48"/>
      <c r="C221" s="1" t="str">
        <f>CONCATENATE(H221,"-",J17)</f>
        <v>2350-noir mat</v>
      </c>
      <c r="D221" s="49">
        <v>409670</v>
      </c>
      <c r="E221" s="48" t="str">
        <f>+VLOOKUP(A221,cennik!A:G,2,FALSE)</f>
        <v>SEVROLL 05314 Gemini overhead line 2.35m black mat</v>
      </c>
      <c r="F221" s="48" t="str">
        <f>+VLOOKUP(A221,cennik!A:B,2,FALSE)</f>
        <v>SEVROLL 05314 Gemini overhead line 2.35m black mat</v>
      </c>
      <c r="H221" s="1">
        <v>2350</v>
      </c>
      <c r="I221" s="1" t="str">
        <f>CONCATENATE(H221,"-",J17)</f>
        <v>2350-noir mat</v>
      </c>
      <c r="Z221" s="1" t="b">
        <f t="shared" si="6"/>
        <v>1</v>
      </c>
    </row>
    <row r="222" spans="1:26" ht="15" customHeight="1" x14ac:dyDescent="0.25">
      <c r="A222" s="49">
        <v>409674</v>
      </c>
      <c r="B222" s="48"/>
      <c r="C222" s="1" t="str">
        <f>CONCATENATE(H222,"-",J17)</f>
        <v>4050-noir mat</v>
      </c>
      <c r="D222" s="49">
        <v>409674</v>
      </c>
      <c r="E222" s="48" t="str">
        <f>+VLOOKUP(A222,cennik!A:G,2,FALSE)</f>
        <v>SEVROLL 04835 Gemini overhead line 4.05m black mat</v>
      </c>
      <c r="F222" s="48" t="str">
        <f>+VLOOKUP(A222,cennik!A:B,2,FALSE)</f>
        <v>SEVROLL 04835 Gemini overhead line 4.05m black mat</v>
      </c>
      <c r="G222" s="48" t="e">
        <f>+VLOOKUP(C222,cennik!A:G,2,FALSE)</f>
        <v>#N/A</v>
      </c>
      <c r="H222" s="1">
        <v>4050</v>
      </c>
      <c r="I222" s="1" t="str">
        <f>CONCATENATE(H222,"-",J17)</f>
        <v>4050-noir mat</v>
      </c>
      <c r="Z222" s="1" t="b">
        <f t="shared" si="6"/>
        <v>1</v>
      </c>
    </row>
    <row r="223" spans="1:26" ht="15" customHeight="1" x14ac:dyDescent="0.25">
      <c r="A223" s="49">
        <v>412229</v>
      </c>
      <c r="B223" s="48"/>
      <c r="C223" s="1" t="str">
        <f>CONCATENATE(H223,"-",J17)</f>
        <v>3000-noir mat</v>
      </c>
      <c r="D223" s="49">
        <v>412229</v>
      </c>
      <c r="E223" s="48" t="str">
        <f>+VLOOKUP(A223,cennik!A:G,2,FALSE)</f>
        <v>SEVROLL 05315 Gemini upper line 3m black mat</v>
      </c>
      <c r="F223" s="48" t="str">
        <f>+VLOOKUP(A223,cennik!A:B,2,FALSE)</f>
        <v>SEVROLL 05315 Gemini upper line 3m black mat</v>
      </c>
      <c r="H223" s="1">
        <v>3000</v>
      </c>
      <c r="I223" s="1" t="str">
        <f>CONCATENATE(H223,"-",J17)</f>
        <v>3000-noir mat</v>
      </c>
      <c r="Z223" s="1" t="b">
        <f t="shared" si="6"/>
        <v>1</v>
      </c>
    </row>
    <row r="224" spans="1:26" ht="15" customHeight="1" x14ac:dyDescent="0.25">
      <c r="A224" s="49">
        <v>422008</v>
      </c>
      <c r="B224" s="48"/>
      <c r="C224" s="1" t="str">
        <f>CONCATENATE(H224,"-",J17)</f>
        <v>1700-noir mat</v>
      </c>
      <c r="D224" s="49">
        <v>422008</v>
      </c>
      <c r="E224" s="48" t="str">
        <f>+VLOOKUP(A224,cennik!A:G,2,FALSE)</f>
        <v>SEVROLL 05313 Gemini upper line 1.7m black mat</v>
      </c>
      <c r="F224" s="48" t="str">
        <f>+VLOOKUP(A224,cennik!A:B,2,FALSE)</f>
        <v>SEVROLL 05313 Gemini upper line 1.7m black mat</v>
      </c>
      <c r="H224" s="1">
        <v>1700</v>
      </c>
      <c r="I224" s="1" t="str">
        <f>CONCATENATE(H224,"-",J17)</f>
        <v>1700-noir mat</v>
      </c>
      <c r="Z224" s="1" t="b">
        <f t="shared" si="6"/>
        <v>1</v>
      </c>
    </row>
    <row r="225" spans="1:26" ht="15" customHeight="1" x14ac:dyDescent="0.25">
      <c r="A225" s="49">
        <v>452736</v>
      </c>
      <c r="B225" s="48"/>
      <c r="C225" s="1" t="str">
        <f>CONCATENATE(H225,"-",J17)</f>
        <v>6000-noir mat</v>
      </c>
      <c r="D225" s="49">
        <v>452736</v>
      </c>
      <c r="E225" s="48" t="str">
        <f>+VLOOKUP(A225,cennik!A:G,2,FALSE)</f>
        <v>SEVROLL 05316 Gemini upper line 6m black mat</v>
      </c>
      <c r="F225" s="48" t="str">
        <f>+VLOOKUP(A225,cennik!A:B,2,FALSE)</f>
        <v>SEVROLL 05316 Gemini upper line 6m black mat</v>
      </c>
      <c r="H225" s="1">
        <v>6000</v>
      </c>
      <c r="I225" s="1" t="str">
        <f>CONCATENATE(H225,"-",J17)</f>
        <v>6000-noir mat</v>
      </c>
      <c r="Z225" s="1" t="b">
        <f t="shared" si="6"/>
        <v>1</v>
      </c>
    </row>
    <row r="226" spans="1:26" ht="15" customHeight="1" x14ac:dyDescent="0.25">
      <c r="A226" s="49">
        <v>89105</v>
      </c>
      <c r="B226" s="48"/>
      <c r="C226" s="1" t="str">
        <f>CONCATENATE(H226,"-",J6)</f>
        <v xml:space="preserve">1700-olive </v>
      </c>
      <c r="D226" s="49">
        <v>89105</v>
      </c>
      <c r="E226" s="48" t="str">
        <f>+VLOOKUP(A226,cennik!A:G,2,FALSE)</f>
        <v>SEVROLL 01008 Gemini overhead line 1.7m olive</v>
      </c>
      <c r="F226" s="48" t="str">
        <f>+VLOOKUP(A226,cennik!A:B,2,FALSE)</f>
        <v>SEVROLL 01008 Gemini overhead line 1.7m olive</v>
      </c>
      <c r="G226" s="1" t="e">
        <f>+VLOOKUP(A226,#REF!,4,FALSE)</f>
        <v>#REF!</v>
      </c>
      <c r="H226" s="1">
        <v>1700</v>
      </c>
      <c r="I226" s="1" t="str">
        <f>CONCATENATE(H226,"-",J6)</f>
        <v xml:space="preserve">1700-olive </v>
      </c>
      <c r="Z226" s="1" t="b">
        <f t="shared" si="6"/>
        <v>1</v>
      </c>
    </row>
    <row r="227" spans="1:26" ht="15" customHeight="1" x14ac:dyDescent="0.25">
      <c r="A227" s="49">
        <v>89108</v>
      </c>
      <c r="B227" s="48"/>
      <c r="C227" s="1" t="str">
        <f>CONCATENATE(H227,"-",J6)</f>
        <v xml:space="preserve">2350-olive </v>
      </c>
      <c r="D227" s="49">
        <v>89108</v>
      </c>
      <c r="E227" s="48" t="str">
        <f>+VLOOKUP(A227,cennik!A:G,2,FALSE)</f>
        <v>SEVROLL 01010 Gemini upper line 2.35m olive</v>
      </c>
      <c r="F227" s="48" t="str">
        <f>+VLOOKUP(A227,cennik!A:B,2,FALSE)</f>
        <v>SEVROLL 01010 Gemini upper line 2.35m olive</v>
      </c>
      <c r="G227" s="1" t="e">
        <f>+VLOOKUP(A227,#REF!,4,FALSE)</f>
        <v>#REF!</v>
      </c>
      <c r="H227" s="1">
        <v>2350</v>
      </c>
      <c r="I227" s="1" t="str">
        <f>CONCATENATE(H227,"-",J6)</f>
        <v xml:space="preserve">2350-olive </v>
      </c>
      <c r="Z227" s="1" t="b">
        <f t="shared" si="6"/>
        <v>1</v>
      </c>
    </row>
    <row r="228" spans="1:26" ht="15" customHeight="1" x14ac:dyDescent="0.25">
      <c r="A228" s="49">
        <v>89111</v>
      </c>
      <c r="B228" s="48"/>
      <c r="C228" s="1" t="str">
        <f>CONCATENATE(H228,"-",J6)</f>
        <v xml:space="preserve">3000-olive </v>
      </c>
      <c r="D228" s="49">
        <v>89111</v>
      </c>
      <c r="E228" s="48" t="str">
        <f>+VLOOKUP(A228,cennik!A:G,2,FALSE)</f>
        <v>SEVROLL 01011 Gemini upper line 3m olive</v>
      </c>
      <c r="F228" s="48" t="str">
        <f>+VLOOKUP(A228,cennik!A:B,2,FALSE)</f>
        <v>SEVROLL 01011 Gemini upper line 3m olive</v>
      </c>
      <c r="G228" s="1" t="e">
        <f>+VLOOKUP(A228,#REF!,4,FALSE)</f>
        <v>#REF!</v>
      </c>
      <c r="H228" s="1">
        <v>3000</v>
      </c>
      <c r="I228" s="1" t="str">
        <f>CONCATENATE(H228,"-",J6)</f>
        <v xml:space="preserve">3000-olive </v>
      </c>
      <c r="Z228" s="1" t="b">
        <f t="shared" si="6"/>
        <v>1</v>
      </c>
    </row>
    <row r="229" spans="1:26" ht="15" customHeight="1" x14ac:dyDescent="0.25">
      <c r="A229" s="49">
        <v>89114</v>
      </c>
      <c r="B229" s="48"/>
      <c r="C229" s="1" t="str">
        <f>CONCATENATE(H229,"-",J6)</f>
        <v xml:space="preserve">4050-olive </v>
      </c>
      <c r="D229" s="49">
        <v>89114</v>
      </c>
      <c r="E229" s="48" t="str">
        <f>+VLOOKUP(A229,cennik!A:G,2,FALSE)</f>
        <v>SEVROLL 01439 Gemini overhead line 4.05m olive</v>
      </c>
      <c r="F229" s="48" t="str">
        <f>+VLOOKUP(A229,cennik!A:B,2,FALSE)</f>
        <v>SEVROLL 01439 Gemini overhead line 4.05m olive</v>
      </c>
      <c r="G229" s="1" t="e">
        <f>+VLOOKUP(A229,#REF!,4,FALSE)</f>
        <v>#REF!</v>
      </c>
      <c r="H229" s="1">
        <v>4050</v>
      </c>
      <c r="I229" s="1" t="str">
        <f>CONCATENATE(H229,"-",J6)</f>
        <v xml:space="preserve">4050-olive </v>
      </c>
      <c r="Z229" s="1" t="b">
        <f t="shared" si="6"/>
        <v>1</v>
      </c>
    </row>
    <row r="230" spans="1:26" ht="15" customHeight="1" x14ac:dyDescent="0.25">
      <c r="A230" s="49">
        <v>134934</v>
      </c>
      <c r="B230" s="48"/>
      <c r="C230" s="1" t="str">
        <f>CONCATENATE(H230,"-",J6)</f>
        <v xml:space="preserve">6000-olive </v>
      </c>
      <c r="D230" s="49">
        <v>134934</v>
      </c>
      <c r="E230" s="48" t="str">
        <f>+VLOOKUP(A230,cennik!A:G,2,FALSE)</f>
        <v>SEVROLL 01390 Gemini upper line 6m olive</v>
      </c>
      <c r="F230" s="48" t="str">
        <f>+VLOOKUP(A230,cennik!A:B,2,FALSE)</f>
        <v>SEVROLL 01390 Gemini upper line 6m olive</v>
      </c>
      <c r="H230" s="1">
        <v>6000</v>
      </c>
      <c r="I230" s="1" t="str">
        <f>CONCATENATE(H230,"-",J6)</f>
        <v xml:space="preserve">6000-olive </v>
      </c>
      <c r="Z230" s="1" t="b">
        <f t="shared" si="6"/>
        <v>1</v>
      </c>
    </row>
    <row r="231" spans="1:26" ht="15" customHeight="1" x14ac:dyDescent="0.25">
      <c r="A231" s="196">
        <v>526516</v>
      </c>
      <c r="B231" s="48"/>
      <c r="C231" s="1" t="str">
        <f>CONCATENATE(H231,"-",J22)</f>
        <v>1700-structurel noir</v>
      </c>
      <c r="D231" s="196">
        <v>526516</v>
      </c>
      <c r="E231" s="48" t="str">
        <f>+VLOOKUP(A231,cennik!A:G,2,FALSE)</f>
        <v>SEVROLL 06285 Gemini overhead line 1.7m black structural</v>
      </c>
      <c r="F231" s="48" t="str">
        <f>+VLOOKUP(A231,cennik!A:B,2,FALSE)</f>
        <v>SEVROLL 06285 Gemini overhead line 1.7m black structural</v>
      </c>
      <c r="H231" s="1">
        <v>1700</v>
      </c>
      <c r="I231" s="1" t="str">
        <f>CONCATENATE(H231,"-",J22)</f>
        <v>1700-structurel noir</v>
      </c>
    </row>
    <row r="232" spans="1:26" ht="15" customHeight="1" x14ac:dyDescent="0.25">
      <c r="A232" s="196">
        <v>526519</v>
      </c>
      <c r="B232" s="48"/>
      <c r="C232" s="1" t="str">
        <f>CONCATENATE(H232,"-",J22)</f>
        <v>2350-structurel noir</v>
      </c>
      <c r="D232" s="196">
        <v>526519</v>
      </c>
      <c r="E232" s="48" t="str">
        <f>+VLOOKUP(A232,cennik!A:G,2,FALSE)</f>
        <v>SEVROLL 06286 Gemini overhead line 2.35m black structural</v>
      </c>
      <c r="F232" s="48" t="str">
        <f>+VLOOKUP(A232,cennik!A:B,2,FALSE)</f>
        <v>SEVROLL 06286 Gemini overhead line 2.35m black structural</v>
      </c>
      <c r="H232" s="1">
        <v>2350</v>
      </c>
      <c r="I232" s="1" t="str">
        <f>CONCATENATE(H232,"-",J22)</f>
        <v>2350-structurel noir</v>
      </c>
    </row>
    <row r="233" spans="1:26" ht="15" customHeight="1" x14ac:dyDescent="0.25">
      <c r="A233" s="196">
        <v>526520</v>
      </c>
      <c r="B233" s="48"/>
      <c r="C233" s="1" t="str">
        <f>CONCATENATE(H233,"-",J22)</f>
        <v>3000-structurel noir</v>
      </c>
      <c r="D233" s="196">
        <v>526520</v>
      </c>
      <c r="E233" s="48" t="str">
        <f>+VLOOKUP(A233,cennik!A:G,2,FALSE)</f>
        <v>SEVROLL 06287 Gemini overhead line 3m black structural</v>
      </c>
      <c r="F233" s="48" t="str">
        <f>+VLOOKUP(A233,cennik!A:B,2,FALSE)</f>
        <v>SEVROLL 06287 Gemini overhead line 3m black structural</v>
      </c>
      <c r="H233" s="1">
        <v>3000</v>
      </c>
      <c r="I233" s="1" t="str">
        <f>CONCATENATE(H233,"-",J22)</f>
        <v>3000-structurel noir</v>
      </c>
    </row>
    <row r="234" spans="1:26" ht="15" customHeight="1" x14ac:dyDescent="0.25">
      <c r="A234" s="196">
        <v>526521</v>
      </c>
      <c r="B234" s="48"/>
      <c r="C234" s="1" t="str">
        <f>CONCATENATE(H234,"-",J22)</f>
        <v>4050-structurel noir</v>
      </c>
      <c r="D234" s="196">
        <v>526521</v>
      </c>
      <c r="E234" s="48" t="str">
        <f>+VLOOKUP(A234,cennik!A:G,2,FALSE)</f>
        <v>SEVROLL 06288 Gemini overhead line 4.05m black structural</v>
      </c>
      <c r="F234" s="48" t="str">
        <f>+VLOOKUP(A234,cennik!A:B,2,FALSE)</f>
        <v>SEVROLL 06288 Gemini overhead line 4.05m black structural</v>
      </c>
      <c r="H234" s="1">
        <v>4050</v>
      </c>
      <c r="I234" s="1" t="str">
        <f>CONCATENATE(H234,"-",J22)</f>
        <v>4050-structurel noir</v>
      </c>
    </row>
    <row r="235" spans="1:26" ht="15" customHeight="1" x14ac:dyDescent="0.25">
      <c r="A235" s="196">
        <v>526522</v>
      </c>
      <c r="B235" s="48"/>
      <c r="C235" s="1" t="str">
        <f>CONCATENATE(H235,"-",J22)</f>
        <v>6000-structurel noir</v>
      </c>
      <c r="D235" s="196">
        <v>526522</v>
      </c>
      <c r="E235" s="48" t="str">
        <f>+VLOOKUP(A235,cennik!A:G,2,FALSE)</f>
        <v>SEVROLL 06154 Gemini overhead line 6m black structural</v>
      </c>
      <c r="F235" s="48" t="str">
        <f>+VLOOKUP(A235,cennik!A:B,2,FALSE)</f>
        <v>SEVROLL 06154 Gemini overhead line 6m black structural</v>
      </c>
      <c r="H235" s="1">
        <v>6000</v>
      </c>
      <c r="I235" s="1" t="str">
        <f>CONCATENATE(H235,"-",J22)</f>
        <v>6000-structurel noir</v>
      </c>
    </row>
    <row r="236" spans="1:26" ht="15" customHeight="1" x14ac:dyDescent="0.25">
      <c r="A236" s="49">
        <v>119459</v>
      </c>
      <c r="B236" s="48"/>
      <c r="C236" s="1" t="str">
        <f>CONCATENATE(H236,"-",J7)</f>
        <v>1700-olive brossé</v>
      </c>
      <c r="D236" s="49">
        <v>119459</v>
      </c>
      <c r="E236" s="48" t="str">
        <f>+VLOOKUP(A236,cennik!A:G,2,FALSE)</f>
        <v>SEVROLL 02501-Y Gemini overhead line 1.7m brushed olive</v>
      </c>
      <c r="F236" s="48" t="str">
        <f>+VLOOKUP(A236,cennik!A:B,2,FALSE)</f>
        <v>SEVROLL 02501-Y Gemini overhead line 1.7m brushed olive</v>
      </c>
      <c r="H236" s="1">
        <v>1700</v>
      </c>
      <c r="I236" s="1" t="str">
        <f>CONCATENATE(H236,"-",J7)</f>
        <v>1700-olive brossé</v>
      </c>
      <c r="Z236" s="1" t="b">
        <f t="shared" si="6"/>
        <v>1</v>
      </c>
    </row>
    <row r="237" spans="1:26" ht="15" customHeight="1" x14ac:dyDescent="0.25">
      <c r="A237" s="49">
        <v>120864</v>
      </c>
      <c r="B237" s="48"/>
      <c r="C237" s="1" t="str">
        <f>CONCATENATE(H237,"-",J7)</f>
        <v>2350-olive brossé</v>
      </c>
      <c r="D237" s="49">
        <v>120864</v>
      </c>
      <c r="E237" s="48" t="str">
        <f>+VLOOKUP(A237,cennik!A:G,2,FALSE)</f>
        <v>SEVROLL 02498-Y Gemini overhead line 2.35m brushed olive</v>
      </c>
      <c r="F237" s="48" t="str">
        <f>+VLOOKUP(A237,cennik!A:B,2,FALSE)</f>
        <v>SEVROLL 02498-Y Gemini overhead line 2.35m brushed olive</v>
      </c>
      <c r="H237" s="1">
        <v>2350</v>
      </c>
      <c r="I237" s="1" t="str">
        <f>CONCATENATE(H237,"-",J7)</f>
        <v>2350-olive brossé</v>
      </c>
      <c r="Z237" s="1" t="b">
        <f t="shared" si="6"/>
        <v>1</v>
      </c>
    </row>
    <row r="238" spans="1:26" ht="15" customHeight="1" x14ac:dyDescent="0.25">
      <c r="A238" s="49">
        <v>120865</v>
      </c>
      <c r="B238" s="48"/>
      <c r="C238" s="1" t="str">
        <f>CONCATENATE(H238,"-",J7)</f>
        <v>3000-olive brossé</v>
      </c>
      <c r="D238" s="49">
        <v>120865</v>
      </c>
      <c r="E238" s="48" t="str">
        <f>+VLOOKUP(A238,cennik!A:G,2,FALSE)</f>
        <v>SEVROLL 02499-Y Gemini overhead line 3m brushed olive</v>
      </c>
      <c r="F238" s="48" t="str">
        <f>+VLOOKUP(A238,cennik!A:B,2,FALSE)</f>
        <v>SEVROLL 02499-Y Gemini overhead line 3m brushed olive</v>
      </c>
      <c r="H238" s="1">
        <v>3000</v>
      </c>
      <c r="I238" s="1" t="str">
        <f>CONCATENATE(H238,"-",J7)</f>
        <v>3000-olive brossé</v>
      </c>
      <c r="Z238" s="1" t="b">
        <f t="shared" si="6"/>
        <v>1</v>
      </c>
    </row>
    <row r="239" spans="1:26" ht="15" customHeight="1" x14ac:dyDescent="0.25">
      <c r="A239" s="49">
        <v>120867</v>
      </c>
      <c r="B239" s="48"/>
      <c r="C239" s="1" t="str">
        <f>CONCATENATE(H239,"-",J7)</f>
        <v>4050-olive brossé</v>
      </c>
      <c r="D239" s="49">
        <v>120867</v>
      </c>
      <c r="E239" s="48" t="str">
        <f>+VLOOKUP(A239,cennik!A:G,2,FALSE)</f>
        <v>SEVROLL 02500-Y Gemini overhead line 4.05m brushed olive</v>
      </c>
      <c r="F239" s="48" t="str">
        <f>+VLOOKUP(A239,cennik!A:B,2,FALSE)</f>
        <v>SEVROLL 02500-Y Gemini overhead line 4.05m brushed olive</v>
      </c>
      <c r="H239" s="1">
        <v>4050</v>
      </c>
      <c r="I239" s="1" t="str">
        <f>CONCATENATE(H239,"-",J7)</f>
        <v>4050-olive brossé</v>
      </c>
      <c r="Z239" s="1" t="b">
        <f t="shared" si="6"/>
        <v>1</v>
      </c>
    </row>
    <row r="240" spans="1:26" ht="15" customHeight="1" x14ac:dyDescent="0.25">
      <c r="A240" s="49">
        <v>225370</v>
      </c>
      <c r="B240" s="48"/>
      <c r="C240" s="1" t="str">
        <f>CONCATENATE(H240,"-",J7)</f>
        <v>6000-olive brossé</v>
      </c>
      <c r="D240" s="49">
        <v>225370</v>
      </c>
      <c r="E240" s="48" t="str">
        <f>+VLOOKUP(A240,cennik!A:G,2,FALSE)</f>
        <v>SEVROLL 03424-Y Gemini overhead line 6m brushed olive</v>
      </c>
      <c r="F240" s="48" t="str">
        <f>+VLOOKUP(A240,cennik!A:B,2,FALSE)</f>
        <v>SEVROLL 03424-Y Gemini overhead line 6m brushed olive</v>
      </c>
      <c r="H240" s="1">
        <v>6000</v>
      </c>
      <c r="I240" s="1" t="str">
        <f>CONCATENATE(H240,"-",J7)</f>
        <v>6000-olive brossé</v>
      </c>
      <c r="Z240" s="1" t="b">
        <f t="shared" si="6"/>
        <v>1</v>
      </c>
    </row>
    <row r="241" spans="1:26" ht="15" customHeight="1" x14ac:dyDescent="0.25">
      <c r="A241" s="49">
        <v>205162</v>
      </c>
      <c r="B241" s="48"/>
      <c r="C241" s="1" t="str">
        <f>CONCATENATE(H241,"-",J8)</f>
        <v>1700-olive brossé foncé</v>
      </c>
      <c r="D241" s="49">
        <v>205162</v>
      </c>
      <c r="E241" s="48" t="str">
        <f>+VLOOKUP(A241,cennik!A:G,2,FALSE)</f>
        <v>SEVROLL 03119 Gemini overhead line 1.7m olive dark brushed</v>
      </c>
      <c r="F241" s="48" t="str">
        <f>+VLOOKUP(A241,cennik!A:B,2,FALSE)</f>
        <v>SEVROLL 03119 Gemini overhead line 1.7m olive dark brushed</v>
      </c>
      <c r="H241" s="1">
        <v>1700</v>
      </c>
      <c r="I241" s="1" t="str">
        <f>CONCATENATE(H241,"-",J8)</f>
        <v>1700-olive brossé foncé</v>
      </c>
      <c r="Z241" s="1" t="b">
        <f t="shared" si="6"/>
        <v>1</v>
      </c>
    </row>
    <row r="242" spans="1:26" ht="15" customHeight="1" x14ac:dyDescent="0.25">
      <c r="A242" s="49">
        <v>205164</v>
      </c>
      <c r="B242" s="48"/>
      <c r="C242" s="1" t="str">
        <f>CONCATENATE(H242,"-",J8)</f>
        <v>2350-olive brossé foncé</v>
      </c>
      <c r="D242" s="49">
        <v>205164</v>
      </c>
      <c r="E242" s="48" t="str">
        <f>+VLOOKUP(A242,cennik!A:G,2,FALSE)</f>
        <v>SEVROLL 03120 Gemini overhead line 2.35m olive dark brushed</v>
      </c>
      <c r="F242" s="48" t="str">
        <f>+VLOOKUP(A242,cennik!A:B,2,FALSE)</f>
        <v>SEVROLL 03120 Gemini overhead line 2.35m olive dark brushed</v>
      </c>
      <c r="H242" s="1">
        <v>2350</v>
      </c>
      <c r="I242" s="1" t="str">
        <f>CONCATENATE(H242,"-",J8)</f>
        <v>2350-olive brossé foncé</v>
      </c>
      <c r="Z242" s="1" t="b">
        <f t="shared" si="6"/>
        <v>1</v>
      </c>
    </row>
    <row r="243" spans="1:26" ht="15" customHeight="1" x14ac:dyDescent="0.25">
      <c r="A243" s="49">
        <v>205166</v>
      </c>
      <c r="B243" s="48"/>
      <c r="C243" s="1" t="str">
        <f>CONCATENATE(H243,"-",J8)</f>
        <v>3000-olive brossé foncé</v>
      </c>
      <c r="D243" s="49">
        <v>205166</v>
      </c>
      <c r="E243" s="48" t="str">
        <f>+VLOOKUP(A243,cennik!A:G,2,FALSE)</f>
        <v>SEVROLL 03121 Gemini overhead line 3m olive dark brushed</v>
      </c>
      <c r="F243" s="48" t="str">
        <f>+VLOOKUP(A243,cennik!A:B,2,FALSE)</f>
        <v>SEVROLL 03121 Gemini overhead line 3m olive dark brushed</v>
      </c>
      <c r="H243" s="1">
        <v>3000</v>
      </c>
      <c r="I243" s="1" t="str">
        <f>CONCATENATE(H243,"-",J8)</f>
        <v>3000-olive brossé foncé</v>
      </c>
      <c r="Z243" s="1" t="b">
        <f t="shared" si="6"/>
        <v>1</v>
      </c>
    </row>
    <row r="244" spans="1:26" ht="15" customHeight="1" x14ac:dyDescent="0.25">
      <c r="A244" s="49">
        <v>205168</v>
      </c>
      <c r="B244" s="48"/>
      <c r="C244" s="1" t="str">
        <f>CONCATENATE(H244,"-",J8)</f>
        <v>4050-olive brossé foncé</v>
      </c>
      <c r="D244" s="49">
        <v>205168</v>
      </c>
      <c r="E244" s="48" t="str">
        <f>+VLOOKUP(A244,cennik!A:G,2,FALSE)</f>
        <v>SEVROLL 03122 Gemini overhead line 4.05m olive dark brushed</v>
      </c>
      <c r="F244" s="48" t="str">
        <f>+VLOOKUP(A244,cennik!A:B,2,FALSE)</f>
        <v>SEVROLL 03122 Gemini overhead line 4.05m olive dark brushed</v>
      </c>
      <c r="H244" s="1">
        <v>4050</v>
      </c>
      <c r="I244" s="1" t="str">
        <f>CONCATENATE(H244,"-",J8)</f>
        <v>4050-olive brossé foncé</v>
      </c>
      <c r="Z244" s="1" t="b">
        <f t="shared" si="6"/>
        <v>1</v>
      </c>
    </row>
    <row r="245" spans="1:26" ht="15" customHeight="1" x14ac:dyDescent="0.25">
      <c r="A245" s="49">
        <v>225371</v>
      </c>
      <c r="B245" s="48"/>
      <c r="C245" s="1" t="str">
        <f>CONCATENATE(H245,"-",J8)</f>
        <v>6000-olive brossé foncé</v>
      </c>
      <c r="D245" s="49">
        <v>225371</v>
      </c>
      <c r="E245" s="48" t="str">
        <f>+VLOOKUP(A245,cennik!A:G,2,FALSE)</f>
        <v>SEVROLL 03524 Gemini overhead line 6m olive dark brushed</v>
      </c>
      <c r="F245" s="48" t="str">
        <f>+VLOOKUP(A245,cennik!A:B,2,FALSE)</f>
        <v>SEVROLL 03524 Gemini overhead line 6m olive dark brushed</v>
      </c>
      <c r="H245" s="1">
        <v>6000</v>
      </c>
      <c r="I245" s="1" t="str">
        <f>CONCATENATE(H245,"-",J8)</f>
        <v>6000-olive brossé foncé</v>
      </c>
      <c r="Z245" s="1" t="b">
        <f t="shared" si="6"/>
        <v>1</v>
      </c>
    </row>
    <row r="246" spans="1:26" ht="15" customHeight="1" x14ac:dyDescent="0.25">
      <c r="A246" s="49">
        <v>205163</v>
      </c>
      <c r="B246" s="48"/>
      <c r="C246" s="1" t="str">
        <f>CONCATENATE(H246,"-",J9)</f>
        <v>1700-noir brossé</v>
      </c>
      <c r="D246" s="49">
        <v>205163</v>
      </c>
      <c r="E246" s="48" t="str">
        <f>+VLOOKUP(A246,cennik!A:G,2,FALSE)</f>
        <v>SEVROLL 03115 Gemini overhead line 1.7m black brushed</v>
      </c>
      <c r="F246" s="48" t="str">
        <f>+VLOOKUP(A246,cennik!A:B,2,FALSE)</f>
        <v>SEVROLL 03115 Gemini overhead line 1.7m black brushed</v>
      </c>
      <c r="H246" s="1">
        <v>1700</v>
      </c>
      <c r="I246" s="1" t="str">
        <f>CONCATENATE(H246,"-",J9)</f>
        <v>1700-noir brossé</v>
      </c>
      <c r="Z246" s="1" t="b">
        <f t="shared" si="6"/>
        <v>1</v>
      </c>
    </row>
    <row r="247" spans="1:26" ht="15" customHeight="1" x14ac:dyDescent="0.25">
      <c r="A247" s="49">
        <v>205165</v>
      </c>
      <c r="B247" s="48"/>
      <c r="C247" s="1" t="str">
        <f>CONCATENATE(H247,"-",J9)</f>
        <v>2350-noir brossé</v>
      </c>
      <c r="D247" s="49">
        <v>205165</v>
      </c>
      <c r="E247" s="48" t="str">
        <f>+VLOOKUP(A247,cennik!A:G,2,FALSE)</f>
        <v>SEVROLL 03116 Gemini overhead line 2.35m black brushed</v>
      </c>
      <c r="F247" s="48" t="str">
        <f>+VLOOKUP(A247,cennik!A:B,2,FALSE)</f>
        <v>SEVROLL 03116 Gemini overhead line 2.35m black brushed</v>
      </c>
      <c r="H247" s="1">
        <v>2350</v>
      </c>
      <c r="I247" s="1" t="str">
        <f>CONCATENATE(H247,"-",J9)</f>
        <v>2350-noir brossé</v>
      </c>
      <c r="Z247" s="1" t="b">
        <f t="shared" si="6"/>
        <v>1</v>
      </c>
    </row>
    <row r="248" spans="1:26" ht="15" customHeight="1" x14ac:dyDescent="0.25">
      <c r="A248" s="49">
        <v>205167</v>
      </c>
      <c r="B248" s="48"/>
      <c r="C248" s="1" t="str">
        <f>CONCATENATE(H248,"-",J9)</f>
        <v>3000-noir brossé</v>
      </c>
      <c r="D248" s="49">
        <v>205167</v>
      </c>
      <c r="E248" s="48" t="str">
        <f>+VLOOKUP(A248,cennik!A:G,2,FALSE)</f>
        <v>SEVROLL 03117 Gemini overhead line 3m black brushed</v>
      </c>
      <c r="F248" s="48" t="str">
        <f>+VLOOKUP(A248,cennik!A:B,2,FALSE)</f>
        <v>SEVROLL 03117 Gemini overhead line 3m black brushed</v>
      </c>
      <c r="H248" s="1">
        <v>3000</v>
      </c>
      <c r="I248" s="1" t="str">
        <f>CONCATENATE(H248,"-",J9)</f>
        <v>3000-noir brossé</v>
      </c>
      <c r="Z248" s="1" t="b">
        <f t="shared" si="6"/>
        <v>1</v>
      </c>
    </row>
    <row r="249" spans="1:26" ht="15" customHeight="1" x14ac:dyDescent="0.25">
      <c r="A249" s="49">
        <v>205169</v>
      </c>
      <c r="B249" s="48"/>
      <c r="C249" s="1" t="str">
        <f>CONCATENATE(H249,"-",J9)</f>
        <v>4050-noir brossé</v>
      </c>
      <c r="D249" s="49">
        <v>205169</v>
      </c>
      <c r="E249" s="48" t="str">
        <f>+VLOOKUP(A249,cennik!A:G,2,FALSE)</f>
        <v>SEVROLL 03118 Gemini overhead line 4.05m black brushed</v>
      </c>
      <c r="F249" s="48" t="str">
        <f>+VLOOKUP(A249,cennik!A:B,2,FALSE)</f>
        <v>SEVROLL 03118 Gemini overhead line 4.05m black brushed</v>
      </c>
      <c r="H249" s="1">
        <v>4050</v>
      </c>
      <c r="I249" s="1" t="str">
        <f>CONCATENATE(H249,"-",J9)</f>
        <v>4050-noir brossé</v>
      </c>
      <c r="Z249" s="1" t="b">
        <f t="shared" si="6"/>
        <v>1</v>
      </c>
    </row>
    <row r="250" spans="1:26" ht="15" customHeight="1" x14ac:dyDescent="0.25">
      <c r="A250" s="48">
        <v>225372</v>
      </c>
      <c r="B250" s="48"/>
      <c r="C250" s="1" t="str">
        <f>CONCATENATE(H250,"-",J9)</f>
        <v>6000-noir brossé</v>
      </c>
      <c r="D250" s="48">
        <v>225372</v>
      </c>
      <c r="E250" s="48" t="str">
        <f>+VLOOKUP(A250,cennik!A:G,2,FALSE)</f>
        <v>SEVROLL 03222 Gemini overhead line 6m black brushed</v>
      </c>
      <c r="F250" s="48" t="str">
        <f>+VLOOKUP(A250,cennik!A:B,2,FALSE)</f>
        <v>SEVROLL 03222 Gemini overhead line 6m black brushed</v>
      </c>
      <c r="H250" s="1">
        <v>6000</v>
      </c>
      <c r="I250" s="1" t="str">
        <f>CONCATENATE(H250,"-",J9)</f>
        <v>6000-noir brossé</v>
      </c>
      <c r="Z250" s="1" t="b">
        <f t="shared" si="6"/>
        <v>1</v>
      </c>
    </row>
    <row r="251" spans="1:26" ht="15" customHeight="1" x14ac:dyDescent="0.25">
      <c r="A251" s="49">
        <v>276751</v>
      </c>
      <c r="B251" s="48"/>
      <c r="C251" s="1" t="str">
        <f>CONCATENATE(H251,"-",J15)</f>
        <v xml:space="preserve">1700-blanc brillant </v>
      </c>
      <c r="D251" s="49">
        <v>276751</v>
      </c>
      <c r="E251" s="48" t="str">
        <f>+VLOOKUP(A251,cennik!A:G,2,FALSE)</f>
        <v>SEVROLL 04059 Gemini overhead line 1.7m white gloss</v>
      </c>
      <c r="F251" s="48" t="str">
        <f>+VLOOKUP(A251,cennik!A:B,2,FALSE)</f>
        <v>SEVROLL 04059 Gemini overhead line 1.7m white gloss</v>
      </c>
      <c r="H251" s="1">
        <v>1700</v>
      </c>
      <c r="I251" s="1" t="str">
        <f>CONCATENATE(H251,"-",J15)</f>
        <v xml:space="preserve">1700-blanc brillant </v>
      </c>
      <c r="Z251" s="1" t="b">
        <f t="shared" si="6"/>
        <v>1</v>
      </c>
    </row>
    <row r="252" spans="1:26" ht="15" customHeight="1" x14ac:dyDescent="0.25">
      <c r="A252" s="49">
        <v>267882</v>
      </c>
      <c r="B252" s="48"/>
      <c r="C252" s="1" t="str">
        <f>CONCATENATE(H252,"-",J15)</f>
        <v xml:space="preserve">2350-blanc brillant </v>
      </c>
      <c r="D252" s="49">
        <v>267882</v>
      </c>
      <c r="E252" s="48" t="str">
        <f>+VLOOKUP(A252,cennik!A:G,2,FALSE)</f>
        <v>SEVROLL 04060 Gemini overhead line 2.35m white gloss</v>
      </c>
      <c r="F252" s="48" t="str">
        <f>+VLOOKUP(A252,cennik!A:B,2,FALSE)</f>
        <v>SEVROLL 04060 Gemini overhead line 2.35m white gloss</v>
      </c>
      <c r="H252" s="1">
        <v>2350</v>
      </c>
      <c r="I252" s="1" t="str">
        <f>CONCATENATE(H252,"-",J15)</f>
        <v xml:space="preserve">2350-blanc brillant </v>
      </c>
      <c r="Z252" s="1" t="b">
        <f t="shared" si="6"/>
        <v>1</v>
      </c>
    </row>
    <row r="253" spans="1:26" ht="15" customHeight="1" x14ac:dyDescent="0.25">
      <c r="A253" s="49">
        <v>252566</v>
      </c>
      <c r="B253" s="48"/>
      <c r="C253" s="1" t="str">
        <f>CONCATENATE(H253,"-",J15)</f>
        <v xml:space="preserve">3000-blanc brillant </v>
      </c>
      <c r="D253" s="49">
        <v>252566</v>
      </c>
      <c r="E253" s="48" t="str">
        <f>+VLOOKUP(A253,cennik!A:G,2,FALSE)</f>
        <v>SEVROLL 04016 Gemini overhead line 3m white gloss</v>
      </c>
      <c r="F253" s="48" t="str">
        <f>+VLOOKUP(A253,cennik!A:B,2,FALSE)</f>
        <v>SEVROLL 04016 Gemini overhead line 3m white gloss</v>
      </c>
      <c r="H253" s="1">
        <v>3000</v>
      </c>
      <c r="I253" s="1" t="str">
        <f>CONCATENATE(H253,"-",J15)</f>
        <v xml:space="preserve">3000-blanc brillant </v>
      </c>
      <c r="Z253" s="1" t="b">
        <f t="shared" si="6"/>
        <v>1</v>
      </c>
    </row>
    <row r="254" spans="1:26" ht="15" customHeight="1" x14ac:dyDescent="0.25">
      <c r="A254" s="49">
        <v>276749</v>
      </c>
      <c r="B254" s="48"/>
      <c r="C254" s="1" t="str">
        <f>CONCATENATE(H254,"-",J15)</f>
        <v xml:space="preserve">4050-blanc brillant </v>
      </c>
      <c r="D254" s="49">
        <v>276749</v>
      </c>
      <c r="E254" s="48" t="str">
        <f>+VLOOKUP(A254,cennik!A:G,2,FALSE)</f>
        <v>SEVROLL 04061 Gemini overhead line 4.05m white gloss</v>
      </c>
      <c r="F254" s="48" t="str">
        <f>+VLOOKUP(A254,cennik!A:B,2,FALSE)</f>
        <v>SEVROLL 04061 Gemini overhead line 4.05m white gloss</v>
      </c>
      <c r="H254" s="1">
        <v>4050</v>
      </c>
      <c r="I254" s="1" t="str">
        <f>CONCATENATE(H254,"-",J15)</f>
        <v xml:space="preserve">4050-blanc brillant </v>
      </c>
      <c r="Z254" s="1" t="b">
        <f t="shared" si="6"/>
        <v>1</v>
      </c>
    </row>
    <row r="255" spans="1:26" ht="15" customHeight="1" x14ac:dyDescent="0.25">
      <c r="A255" s="49">
        <v>311586</v>
      </c>
      <c r="B255" s="48"/>
      <c r="C255" s="1" t="str">
        <f>CONCATENATE(H255,"-",J15)</f>
        <v xml:space="preserve">6000-blanc brillant </v>
      </c>
      <c r="D255" s="49">
        <v>311586</v>
      </c>
      <c r="E255" s="48" t="str">
        <f>+VLOOKUP(A255,cennik!A:G,2,FALSE)</f>
        <v>SEVROLL 03206 Gemini overhead line 6m white gloss</v>
      </c>
      <c r="F255" s="48" t="str">
        <f>+VLOOKUP(A255,cennik!A:B,2,FALSE)</f>
        <v>SEVROLL 03206 Gemini overhead line 6m white gloss</v>
      </c>
      <c r="H255" s="1">
        <v>6000</v>
      </c>
      <c r="I255" s="1" t="str">
        <f>CONCATENATE(H255,"-",J15)</f>
        <v xml:space="preserve">6000-blanc brillant </v>
      </c>
      <c r="Z255" s="1" t="b">
        <f t="shared" si="6"/>
        <v>1</v>
      </c>
    </row>
    <row r="256" spans="1:26" ht="15" customHeight="1" x14ac:dyDescent="0.25">
      <c r="A256" s="2">
        <v>405407</v>
      </c>
      <c r="C256" s="1" t="str">
        <f>CONCATENATE(H256,"-",J16)</f>
        <v>1700-noir brillant</v>
      </c>
      <c r="D256" s="2">
        <v>405407</v>
      </c>
      <c r="E256" s="48" t="str">
        <f>+VLOOKUP(A256,cennik!A:G,2,FALSE)</f>
        <v>SEVROLL 05175 Gemini overhead line 1.7m gloss black</v>
      </c>
      <c r="F256" s="48" t="str">
        <f>+VLOOKUP(A256,cennik!A:B,2,FALSE)</f>
        <v>SEVROLL 05175 Gemini overhead line 1.7m gloss black</v>
      </c>
      <c r="H256" s="1">
        <v>1700</v>
      </c>
      <c r="I256" s="1" t="str">
        <f>CONCATENATE(H256,"-",J16)</f>
        <v>1700-noir brillant</v>
      </c>
      <c r="Z256" s="1" t="b">
        <f t="shared" si="6"/>
        <v>1</v>
      </c>
    </row>
    <row r="257" spans="1:26" ht="15" customHeight="1" x14ac:dyDescent="0.25">
      <c r="A257" s="2">
        <v>398096</v>
      </c>
      <c r="C257" s="1" t="str">
        <f>CONCATENATE(H257,"-",J16)</f>
        <v>2350-noir brillant</v>
      </c>
      <c r="D257" s="2">
        <v>398096</v>
      </c>
      <c r="E257" s="48" t="str">
        <f>+VLOOKUP(A257,cennik!A:G,2,FALSE)</f>
        <v>SEVROLL 05176 Gemini overhead line 2.35m gloss black</v>
      </c>
      <c r="F257" s="48" t="str">
        <f>+VLOOKUP(A257,cennik!A:B,2,FALSE)</f>
        <v>SEVROLL 05176 Gemini overhead line 2.35m gloss black</v>
      </c>
      <c r="H257" s="1">
        <v>2350</v>
      </c>
      <c r="I257" s="1" t="str">
        <f>CONCATENATE(H257,"-",J16)</f>
        <v>2350-noir brillant</v>
      </c>
      <c r="Z257" s="1" t="b">
        <f t="shared" si="6"/>
        <v>1</v>
      </c>
    </row>
    <row r="258" spans="1:26" ht="15" customHeight="1" x14ac:dyDescent="0.25">
      <c r="A258" s="2">
        <v>405423</v>
      </c>
      <c r="C258" s="1" t="str">
        <f>CONCATENATE(H258,"-",J16)</f>
        <v>3000-noir brillant</v>
      </c>
      <c r="D258" s="2">
        <v>405423</v>
      </c>
      <c r="E258" s="48" t="str">
        <f>+VLOOKUP(A258,cennik!A:G,2,FALSE)</f>
        <v>SEVROLL 05177 Gemini overhead line 3m gloss black</v>
      </c>
      <c r="F258" s="48" t="str">
        <f>+VLOOKUP(A258,cennik!A:B,2,FALSE)</f>
        <v>SEVROLL 05177 Gemini overhead line 3m gloss black</v>
      </c>
      <c r="H258" s="1">
        <v>3000</v>
      </c>
      <c r="I258" s="1" t="str">
        <f>CONCATENATE(H258,"-",J16)</f>
        <v>3000-noir brillant</v>
      </c>
      <c r="Z258" s="1" t="b">
        <f t="shared" si="6"/>
        <v>1</v>
      </c>
    </row>
    <row r="259" spans="1:26" ht="15" customHeight="1" x14ac:dyDescent="0.25">
      <c r="A259" s="2">
        <v>405425</v>
      </c>
      <c r="C259" s="1" t="str">
        <f>CONCATENATE(H259,"-",J16)</f>
        <v>4050-noir brillant</v>
      </c>
      <c r="D259" s="2">
        <v>405425</v>
      </c>
      <c r="E259" s="48" t="str">
        <f>+VLOOKUP(A259,cennik!A:G,2,FALSE)</f>
        <v>SEVROLL 05178 Gemini overhead line 4.05m gloss black</v>
      </c>
      <c r="F259" s="48" t="str">
        <f>+VLOOKUP(A259,cennik!A:B,2,FALSE)</f>
        <v>SEVROLL 05178 Gemini overhead line 4.05m gloss black</v>
      </c>
      <c r="H259" s="1">
        <v>4050</v>
      </c>
      <c r="I259" s="1" t="str">
        <f>CONCATENATE(H259,"-",J16)</f>
        <v>4050-noir brillant</v>
      </c>
      <c r="Z259" s="1" t="b">
        <f t="shared" si="6"/>
        <v>1</v>
      </c>
    </row>
    <row r="260" spans="1:26" ht="15" customHeight="1" x14ac:dyDescent="0.25">
      <c r="A260" s="2">
        <v>405426</v>
      </c>
      <c r="C260" s="1" t="str">
        <f>CONCATENATE(H260,"-",J16)</f>
        <v>6000-noir brillant</v>
      </c>
      <c r="D260" s="2">
        <v>405426</v>
      </c>
      <c r="E260" s="48" t="str">
        <f>+VLOOKUP(A260,cennik!A:G,2,FALSE)</f>
        <v>SEVROLL 05179 Gemini overhead line 6m gloss black</v>
      </c>
      <c r="F260" s="48" t="str">
        <f>+VLOOKUP(A260,cennik!A:B,2,FALSE)</f>
        <v>SEVROLL 05179 Gemini overhead line 6m gloss black</v>
      </c>
      <c r="H260" s="1">
        <v>6000</v>
      </c>
      <c r="I260" s="1" t="str">
        <f>CONCATENATE(H260,"-",J16)</f>
        <v>6000-noir brillant</v>
      </c>
      <c r="Z260" s="1" t="b">
        <f t="shared" si="6"/>
        <v>1</v>
      </c>
    </row>
    <row r="261" spans="1:26" ht="15" customHeight="1" x14ac:dyDescent="0.25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upper line 1.7m graphite</v>
      </c>
      <c r="F261" s="48" t="str">
        <f>+VLOOKUP(A261,cennik!A:B,2,FALSE)</f>
        <v>SEVROLL 06045 Gemini upper line 1.7m graphite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25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upper line 2.35m graphite</v>
      </c>
      <c r="F262" s="48" t="str">
        <f>+VLOOKUP(A262,cennik!A:B,2,FALSE)</f>
        <v>SEVROLL 06046 Gemini upper line 2.35m graphite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25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upper line 3m graphite</v>
      </c>
      <c r="F263" s="48" t="str">
        <f>+VLOOKUP(A263,cennik!A:B,2,FALSE)</f>
        <v>SEVROLL 06022 Gemini upper line 3m graphite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25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upper line 4.05m graphite</v>
      </c>
      <c r="F264" s="48" t="str">
        <f>+VLOOKUP(A264,cennik!A:B,2,FALSE)</f>
        <v>SEVROLL 06023 Gemini upper line 4.05m graphite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25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upper line 6m graphite</v>
      </c>
      <c r="F265" s="48" t="str">
        <f>+VLOOKUP(A265,cennik!A:B,2,FALSE)</f>
        <v>SEVROLL 06047 Gemini upper line 6m graphite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25">
      <c r="A266" s="1">
        <v>394802</v>
      </c>
      <c r="C266" s="1" t="str">
        <f>CONCATENATE(H266,"-",J18)</f>
        <v xml:space="preserve">1700-blanc mat </v>
      </c>
      <c r="D266" s="1">
        <v>394802</v>
      </c>
      <c r="E266" s="48" t="str">
        <f>+VLOOKUP(A266,cennik!A:G,2,FALSE)</f>
        <v>SEVROLL 05082 Gemini overhead line 1.7m white mat</v>
      </c>
      <c r="F266" s="48" t="str">
        <f>+VLOOKUP(A266,cennik!A:B,2,FALSE)</f>
        <v>SEVROLL 05082 Gemini overhead line 1.7m white mat</v>
      </c>
      <c r="H266" s="1">
        <v>1700</v>
      </c>
      <c r="I266" s="1" t="str">
        <f>CONCATENATE(H266,"-",J18)</f>
        <v xml:space="preserve">1700-blanc mat </v>
      </c>
    </row>
    <row r="267" spans="1:26" ht="15" customHeight="1" x14ac:dyDescent="0.25">
      <c r="A267" s="1">
        <v>394813</v>
      </c>
      <c r="C267" s="1" t="str">
        <f>CONCATENATE(H267,"-",J18)</f>
        <v xml:space="preserve">2350-blanc mat </v>
      </c>
      <c r="D267" s="1">
        <v>394813</v>
      </c>
      <c r="E267" s="48" t="str">
        <f>+VLOOKUP(A267,cennik!A:G,2,FALSE)</f>
        <v>SEVROLL 05172 Gemini overhead line 2.35m white mat</v>
      </c>
      <c r="F267" s="48" t="str">
        <f>+VLOOKUP(A267,cennik!A:B,2,FALSE)</f>
        <v>SEVROLL 05172 Gemini overhead line 2.35m white mat</v>
      </c>
      <c r="H267" s="1">
        <v>2350</v>
      </c>
      <c r="I267" s="1" t="str">
        <f>CONCATENATE(H267,"-",J18)</f>
        <v xml:space="preserve">2350-blanc mat </v>
      </c>
    </row>
    <row r="268" spans="1:26" ht="15" customHeight="1" x14ac:dyDescent="0.25">
      <c r="A268" s="1">
        <v>233016</v>
      </c>
      <c r="C268" s="1" t="str">
        <f>CONCATENATE(H268,"-",J18)</f>
        <v xml:space="preserve">3000-blanc mat </v>
      </c>
      <c r="D268" s="1">
        <v>233016</v>
      </c>
      <c r="E268" s="48" t="str">
        <f>+VLOOKUP(A268,cennik!A:G,2,FALSE)</f>
        <v>SEVROLL 03889 Gemini overhead line 3m white mat</v>
      </c>
      <c r="F268" s="48" t="str">
        <f>+VLOOKUP(A268,cennik!A:B,2,FALSE)</f>
        <v>SEVROLL 03889 Gemini overhead line 3m white mat</v>
      </c>
      <c r="H268" s="1">
        <v>3000</v>
      </c>
      <c r="I268" s="1" t="str">
        <f>CONCATENATE(H268,"-",J18)</f>
        <v xml:space="preserve">3000-blanc mat </v>
      </c>
    </row>
    <row r="269" spans="1:26" ht="15" customHeight="1" x14ac:dyDescent="0.25">
      <c r="A269" s="1">
        <v>394815</v>
      </c>
      <c r="C269" s="1" t="str">
        <f>CONCATENATE(H269,"-",J18)</f>
        <v xml:space="preserve">4050-blanc mat </v>
      </c>
      <c r="D269" s="1">
        <v>394815</v>
      </c>
      <c r="E269" s="48" t="str">
        <f>+VLOOKUP(A269,cennik!A:G,2,FALSE)</f>
        <v>SEVROLL 05173 Gemini overhead line 4.05m white mat</v>
      </c>
      <c r="F269" s="48" t="str">
        <f>+VLOOKUP(A269,cennik!A:B,2,FALSE)</f>
        <v>SEVROLL 05173 Gemini overhead line 4.05m white mat</v>
      </c>
      <c r="H269" s="1">
        <v>4050</v>
      </c>
      <c r="I269" s="1" t="str">
        <f>CONCATENATE(H269,"-",J18)</f>
        <v xml:space="preserve">4050-blanc mat </v>
      </c>
    </row>
    <row r="270" spans="1:26" ht="15" customHeight="1" x14ac:dyDescent="0.25">
      <c r="A270" s="1">
        <v>394824</v>
      </c>
      <c r="C270" s="1" t="str">
        <f>CONCATENATE(H270,"-",J18)</f>
        <v xml:space="preserve">6000-blanc mat </v>
      </c>
      <c r="D270" s="1">
        <v>394824</v>
      </c>
      <c r="E270" s="48" t="str">
        <f>+VLOOKUP(A270,cennik!A:G,2,FALSE)</f>
        <v>SEVROLL 05174 Gemini overhead line 6m white mat</v>
      </c>
      <c r="F270" s="48" t="str">
        <f>+VLOOKUP(A270,cennik!A:B,2,FALSE)</f>
        <v>SEVROLL 05174 Gemini overhead line 6m white mat</v>
      </c>
      <c r="H270" s="1">
        <v>6000</v>
      </c>
      <c r="I270" s="1" t="str">
        <f>CONCATENATE(H270,"-",J18)</f>
        <v xml:space="preserve">6000-blanc mat </v>
      </c>
    </row>
    <row r="271" spans="1:26" ht="15" customHeight="1" x14ac:dyDescent="0.25">
      <c r="A271" s="1">
        <v>422008</v>
      </c>
      <c r="C271" s="1" t="str">
        <f>CONCATENATE(H271,"-",J17)</f>
        <v>1700-noir mat</v>
      </c>
      <c r="D271" s="1">
        <v>422008</v>
      </c>
      <c r="E271" s="48" t="str">
        <f>+VLOOKUP(A271,cennik!A:G,2,FALSE)</f>
        <v>SEVROLL 05313 Gemini upper line 1.7m black mat</v>
      </c>
      <c r="F271" s="48" t="str">
        <f>+VLOOKUP(A271,cennik!A:B,2,FALSE)</f>
        <v>SEVROLL 05313 Gemini upper line 1.7m black mat</v>
      </c>
      <c r="H271" s="1">
        <v>1700</v>
      </c>
      <c r="I271" s="1" t="str">
        <f>CONCATENATE(H271,"-",J17)</f>
        <v>1700-noir mat</v>
      </c>
      <c r="Z271" s="1" t="b">
        <f t="shared" si="6"/>
        <v>1</v>
      </c>
    </row>
    <row r="272" spans="1:26" ht="15" customHeight="1" x14ac:dyDescent="0.25">
      <c r="A272" s="1">
        <v>409670</v>
      </c>
      <c r="C272" s="1" t="str">
        <f>CONCATENATE(H272,"-",J17)</f>
        <v>2350-noir mat</v>
      </c>
      <c r="D272" s="1">
        <v>409670</v>
      </c>
      <c r="E272" s="48" t="str">
        <f>+VLOOKUP(A272,cennik!A:G,2,FALSE)</f>
        <v>SEVROLL 05314 Gemini overhead line 2.35m black mat</v>
      </c>
      <c r="F272" s="48" t="str">
        <f>+VLOOKUP(A272,cennik!A:B,2,FALSE)</f>
        <v>SEVROLL 05314 Gemini overhead line 2.35m black mat</v>
      </c>
      <c r="H272" s="1">
        <v>2350</v>
      </c>
      <c r="I272" s="1" t="str">
        <f>CONCATENATE(H272,"-",J17)</f>
        <v>2350-noir mat</v>
      </c>
      <c r="Z272" s="1" t="b">
        <f t="shared" si="6"/>
        <v>1</v>
      </c>
    </row>
    <row r="273" spans="1:26" ht="15" customHeight="1" x14ac:dyDescent="0.25">
      <c r="A273" s="1">
        <v>412229</v>
      </c>
      <c r="C273" s="1" t="str">
        <f>CONCATENATE(H273,"-",J17)</f>
        <v>3000-noir mat</v>
      </c>
      <c r="D273" s="1">
        <v>412229</v>
      </c>
      <c r="E273" s="48" t="str">
        <f>+VLOOKUP(A273,cennik!A:G,2,FALSE)</f>
        <v>SEVROLL 05315 Gemini upper line 3m black mat</v>
      </c>
      <c r="F273" s="48" t="str">
        <f>+VLOOKUP(A273,cennik!A:B,2,FALSE)</f>
        <v>SEVROLL 05315 Gemini upper line 3m black mat</v>
      </c>
      <c r="H273" s="1">
        <v>3000</v>
      </c>
      <c r="I273" s="1" t="str">
        <f>CONCATENATE(H273,"-",J17)</f>
        <v>3000-noir mat</v>
      </c>
      <c r="Z273" s="1" t="b">
        <f t="shared" si="6"/>
        <v>1</v>
      </c>
    </row>
    <row r="274" spans="1:26" ht="15" customHeight="1" x14ac:dyDescent="0.25">
      <c r="A274" s="2">
        <v>452736</v>
      </c>
      <c r="C274" s="1" t="str">
        <f>CONCATENATE(H274,"-",J17)</f>
        <v>6000-noir mat</v>
      </c>
      <c r="D274" s="2">
        <v>452736</v>
      </c>
      <c r="E274" s="48" t="str">
        <f>+VLOOKUP(A274,cennik!A:G,2,FALSE)</f>
        <v>SEVROLL 05316 Gemini upper line 6m black mat</v>
      </c>
      <c r="F274" s="48" t="str">
        <f>+VLOOKUP(A274,cennik!A:B,2,FALSE)</f>
        <v>SEVROLL 05316 Gemini upper line 6m black mat</v>
      </c>
      <c r="H274" s="1">
        <v>6000</v>
      </c>
      <c r="I274" s="1" t="str">
        <f>CONCATENATE(H274,"-",J17)</f>
        <v>6000-noir mat</v>
      </c>
      <c r="Z274" s="1" t="b">
        <f t="shared" si="6"/>
        <v>1</v>
      </c>
    </row>
    <row r="275" spans="1:26" ht="15" customHeight="1" x14ac:dyDescent="0.25">
      <c r="A275" s="196">
        <v>526516</v>
      </c>
      <c r="C275" s="1" t="str">
        <f>CONCATENATE(H275,"-",J22)</f>
        <v>1700-structurel noir</v>
      </c>
      <c r="D275" s="196">
        <v>526516</v>
      </c>
      <c r="E275" s="48" t="str">
        <f>+VLOOKUP(A275,cennik!A:G,2,FALSE)</f>
        <v>SEVROLL 06285 Gemini overhead line 1.7m black structural</v>
      </c>
      <c r="F275" s="48" t="str">
        <f>+VLOOKUP(A275,cennik!A:B,2,FALSE)</f>
        <v>SEVROLL 06285 Gemini overhead line 1.7m black structural</v>
      </c>
      <c r="H275" s="1">
        <v>1700</v>
      </c>
      <c r="I275" s="1" t="str">
        <f>CONCATENATE(H275,"-",J22)</f>
        <v>1700-structurel noir</v>
      </c>
    </row>
    <row r="276" spans="1:26" ht="15" customHeight="1" x14ac:dyDescent="0.25">
      <c r="A276" s="196">
        <v>526519</v>
      </c>
      <c r="C276" s="1" t="str">
        <f>CONCATENATE(H276,"-",J22)</f>
        <v>2350-structurel noir</v>
      </c>
      <c r="D276" s="196">
        <v>526519</v>
      </c>
      <c r="E276" s="48" t="str">
        <f>+VLOOKUP(A276,cennik!A:G,2,FALSE)</f>
        <v>SEVROLL 06286 Gemini overhead line 2.35m black structural</v>
      </c>
      <c r="F276" s="48" t="str">
        <f>+VLOOKUP(A276,cennik!A:B,2,FALSE)</f>
        <v>SEVROLL 06286 Gemini overhead line 2.35m black structural</v>
      </c>
      <c r="H276" s="1">
        <v>2350</v>
      </c>
      <c r="I276" s="1" t="str">
        <f>CONCATENATE(H276,"-",J22)</f>
        <v>2350-structurel noir</v>
      </c>
    </row>
    <row r="277" spans="1:26" ht="15" customHeight="1" x14ac:dyDescent="0.25">
      <c r="A277" s="196">
        <v>526520</v>
      </c>
      <c r="C277" s="1" t="str">
        <f>CONCATENATE(H277,"-",J22)</f>
        <v>3000-structurel noir</v>
      </c>
      <c r="D277" s="196">
        <v>526520</v>
      </c>
      <c r="E277" s="48" t="str">
        <f>+VLOOKUP(A277,cennik!A:G,2,FALSE)</f>
        <v>SEVROLL 06287 Gemini overhead line 3m black structural</v>
      </c>
      <c r="F277" s="48" t="str">
        <f>+VLOOKUP(A277,cennik!A:B,2,FALSE)</f>
        <v>SEVROLL 06287 Gemini overhead line 3m black structural</v>
      </c>
      <c r="H277" s="1">
        <v>3000</v>
      </c>
      <c r="I277" s="1" t="str">
        <f>CONCATENATE(H277,"-",J22)</f>
        <v>3000-structurel noir</v>
      </c>
    </row>
    <row r="278" spans="1:26" ht="15" customHeight="1" x14ac:dyDescent="0.25">
      <c r="A278" s="196">
        <v>526521</v>
      </c>
      <c r="C278" s="1" t="str">
        <f>CONCATENATE(H278,"-",J22)</f>
        <v>4050-structurel noir</v>
      </c>
      <c r="D278" s="196">
        <v>526521</v>
      </c>
      <c r="E278" s="48" t="str">
        <f>+VLOOKUP(A278,cennik!A:G,2,FALSE)</f>
        <v>SEVROLL 06288 Gemini overhead line 4.05m black structural</v>
      </c>
      <c r="F278" s="48" t="str">
        <f>+VLOOKUP(A278,cennik!A:B,2,FALSE)</f>
        <v>SEVROLL 06288 Gemini overhead line 4.05m black structural</v>
      </c>
      <c r="H278" s="1">
        <v>4050</v>
      </c>
      <c r="I278" s="1" t="str">
        <f>CONCATENATE(H278,"-",J22)</f>
        <v>4050-structurel noir</v>
      </c>
    </row>
    <row r="279" spans="1:26" ht="15" customHeight="1" x14ac:dyDescent="0.25">
      <c r="A279" s="196">
        <v>526522</v>
      </c>
      <c r="C279" s="1" t="str">
        <f>CONCATENATE(H279,"-",J22)</f>
        <v>6000-structurel noir</v>
      </c>
      <c r="D279" s="196">
        <v>526522</v>
      </c>
      <c r="E279" s="48" t="str">
        <f>+VLOOKUP(A279,cennik!A:G,2,FALSE)</f>
        <v>SEVROLL 06154 Gemini overhead line 6m black structural</v>
      </c>
      <c r="F279" s="48" t="str">
        <f>+VLOOKUP(A279,cennik!A:B,2,FALSE)</f>
        <v>SEVROLL 06154 Gemini overhead line 6m black structural</v>
      </c>
      <c r="H279" s="1">
        <v>6000</v>
      </c>
      <c r="I279" s="1" t="str">
        <f>CONCATENATE(H279,"-",J22)</f>
        <v>6000-structurel noir</v>
      </c>
    </row>
    <row r="280" spans="1:26" s="437" customFormat="1" ht="15" customHeight="1" x14ac:dyDescent="0.25">
      <c r="A280" s="436">
        <v>233016</v>
      </c>
      <c r="C280" s="1" t="str">
        <f>CONCATENATE(H280,"-",J18)</f>
        <v xml:space="preserve">3000-blanc mat </v>
      </c>
      <c r="D280" s="436">
        <v>233016</v>
      </c>
      <c r="E280" s="48" t="str">
        <f>+VLOOKUP(A280,cennik!A:G,2,FALSE)</f>
        <v>SEVROLL 03889 Gemini overhead line 3m white mat</v>
      </c>
      <c r="F280" s="48" t="str">
        <f>+VLOOKUP(A280,cennik!A:B,2,FALSE)</f>
        <v>SEVROLL 03889 Gemini overhead line 3m white mat</v>
      </c>
      <c r="H280" s="437">
        <v>3000</v>
      </c>
      <c r="I280" s="1" t="str">
        <f>CONCATENATE(H280,"-",J18)</f>
        <v xml:space="preserve">3000-blanc mat </v>
      </c>
      <c r="Z280" s="1" t="b">
        <f t="shared" si="6"/>
        <v>1</v>
      </c>
    </row>
    <row r="281" spans="1:26" s="437" customFormat="1" ht="15" customHeight="1" x14ac:dyDescent="0.25">
      <c r="A281" s="436">
        <v>394802</v>
      </c>
      <c r="C281" s="1" t="str">
        <f>CONCATENATE(H281,"-",J18)</f>
        <v xml:space="preserve">1700-blanc mat </v>
      </c>
      <c r="D281" s="436">
        <v>394802</v>
      </c>
      <c r="E281" s="48" t="str">
        <f>+VLOOKUP(A281,cennik!A:G,2,FALSE)</f>
        <v>SEVROLL 05082 Gemini overhead line 1.7m white mat</v>
      </c>
      <c r="F281" s="48" t="str">
        <f>+VLOOKUP(A281,cennik!A:B,2,FALSE)</f>
        <v>SEVROLL 05082 Gemini overhead line 1.7m white mat</v>
      </c>
      <c r="H281" s="437">
        <v>1700</v>
      </c>
      <c r="I281" s="1" t="str">
        <f>CONCATENATE(H281,"-",J18)</f>
        <v xml:space="preserve">1700-blanc mat </v>
      </c>
      <c r="Z281" s="1" t="b">
        <f t="shared" si="6"/>
        <v>1</v>
      </c>
    </row>
    <row r="282" spans="1:26" s="437" customFormat="1" ht="15" customHeight="1" x14ac:dyDescent="0.25">
      <c r="A282" s="436">
        <v>394813</v>
      </c>
      <c r="C282" s="1" t="str">
        <f>CONCATENATE(H282,"-",J18)</f>
        <v xml:space="preserve">2350-blanc mat </v>
      </c>
      <c r="D282" s="436">
        <v>394813</v>
      </c>
      <c r="E282" s="48" t="str">
        <f>+VLOOKUP(A282,cennik!A:G,2,FALSE)</f>
        <v>SEVROLL 05172 Gemini overhead line 2.35m white mat</v>
      </c>
      <c r="F282" s="48" t="str">
        <f>+VLOOKUP(A282,cennik!A:B,2,FALSE)</f>
        <v>SEVROLL 05172 Gemini overhead line 2.35m white mat</v>
      </c>
      <c r="H282" s="437">
        <v>2350</v>
      </c>
      <c r="I282" s="1" t="str">
        <f>CONCATENATE(H282,"-",J18)</f>
        <v xml:space="preserve">2350-blanc mat </v>
      </c>
      <c r="Z282" s="1" t="b">
        <f t="shared" si="6"/>
        <v>1</v>
      </c>
    </row>
    <row r="283" spans="1:26" s="437" customFormat="1" ht="15" customHeight="1" x14ac:dyDescent="0.25">
      <c r="A283" s="436">
        <v>394815</v>
      </c>
      <c r="C283" s="1" t="str">
        <f>CONCATENATE(H283,"-",J18)</f>
        <v xml:space="preserve">4050-blanc mat </v>
      </c>
      <c r="D283" s="436">
        <v>394815</v>
      </c>
      <c r="E283" s="48" t="str">
        <f>+VLOOKUP(A283,cennik!A:G,2,FALSE)</f>
        <v>SEVROLL 05173 Gemini overhead line 4.05m white mat</v>
      </c>
      <c r="F283" s="48" t="str">
        <f>+VLOOKUP(A283,cennik!A:B,2,FALSE)</f>
        <v>SEVROLL 05173 Gemini overhead line 4.05m white mat</v>
      </c>
      <c r="H283" s="437">
        <v>4050</v>
      </c>
      <c r="I283" s="1" t="str">
        <f>CONCATENATE(H283,"-",J18)</f>
        <v xml:space="preserve">4050-blanc mat </v>
      </c>
      <c r="Z283" s="1" t="b">
        <f t="shared" si="6"/>
        <v>1</v>
      </c>
    </row>
    <row r="284" spans="1:26" s="437" customFormat="1" ht="15" customHeight="1" x14ac:dyDescent="0.25">
      <c r="A284" s="436">
        <v>394824</v>
      </c>
      <c r="C284" s="1" t="str">
        <f>CONCATENATE(H284,"-",J18)</f>
        <v xml:space="preserve">6000-blanc mat </v>
      </c>
      <c r="D284" s="436">
        <v>394824</v>
      </c>
      <c r="E284" s="48" t="str">
        <f>+VLOOKUP(A284,cennik!A:G,2,FALSE)</f>
        <v>SEVROLL 05174 Gemini overhead line 6m white mat</v>
      </c>
      <c r="F284" s="48" t="str">
        <f>+VLOOKUP(A284,cennik!A:B,2,FALSE)</f>
        <v>SEVROLL 05174 Gemini overhead line 6m white mat</v>
      </c>
      <c r="H284" s="437">
        <v>6000</v>
      </c>
      <c r="I284" s="1" t="str">
        <f>CONCATENATE(H284,"-",J18)</f>
        <v xml:space="preserve">6000-blanc mat </v>
      </c>
      <c r="Z284" s="1" t="b">
        <f t="shared" si="6"/>
        <v>1</v>
      </c>
    </row>
    <row r="290" spans="1:26" ht="15" customHeight="1" x14ac:dyDescent="0.25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25">
      <c r="A291" s="49">
        <v>349796</v>
      </c>
      <c r="B291" s="48"/>
      <c r="C291" s="1" t="str">
        <f>CONCATENATE(H291,"-",J4)</f>
        <v>1500-argent</v>
      </c>
      <c r="D291" s="49">
        <v>349796</v>
      </c>
      <c r="E291" s="48" t="str">
        <f>+VLOOKUP(A291,cennik!A:G,2,FALSE)</f>
        <v>SEVROLL 04471 Blue upper line 1.5m silver</v>
      </c>
      <c r="F291" s="48" t="str">
        <f>+VLOOKUP(A291,cennik!A:B,2,FALSE)</f>
        <v>SEVROLL 04471 Blue upper line 1.5m silver</v>
      </c>
      <c r="H291" s="1">
        <v>1500</v>
      </c>
      <c r="I291" s="1" t="str">
        <f>CONCATENATE(H291,"-",J4)</f>
        <v>1500-argent</v>
      </c>
      <c r="Z291" s="1" t="b">
        <f t="shared" si="6"/>
        <v>1</v>
      </c>
    </row>
    <row r="292" spans="1:26" ht="15" customHeight="1" x14ac:dyDescent="0.25">
      <c r="A292" s="49">
        <v>349475</v>
      </c>
      <c r="B292" s="48"/>
      <c r="C292" s="1" t="str">
        <f>CONCATENATE(H292,"-",J4)</f>
        <v>2000-argent</v>
      </c>
      <c r="D292" s="49">
        <v>349475</v>
      </c>
      <c r="E292" s="48" t="str">
        <f>+VLOOKUP(A292,cennik!A:G,2,FALSE)</f>
        <v>SEVROLL 04472 Blue upper line 2m silver</v>
      </c>
      <c r="F292" s="48" t="str">
        <f>+VLOOKUP(A292,cennik!A:B,2,FALSE)</f>
        <v>SEVROLL 04472 Blue upper line 2m silver</v>
      </c>
      <c r="G292" s="1" t="e">
        <f>+VLOOKUP(A292,#REF!,4,FALSE)</f>
        <v>#REF!</v>
      </c>
      <c r="H292" s="1">
        <v>2000</v>
      </c>
      <c r="I292" s="1" t="str">
        <f>CONCATENATE(H292,"-",J4)</f>
        <v>2000-argent</v>
      </c>
      <c r="Z292" s="1" t="b">
        <f t="shared" si="6"/>
        <v>1</v>
      </c>
    </row>
    <row r="293" spans="1:26" ht="15" customHeight="1" x14ac:dyDescent="0.25">
      <c r="A293" s="49">
        <v>349802</v>
      </c>
      <c r="B293" s="48"/>
      <c r="C293" s="1" t="str">
        <f>CONCATENATE(H293,"-",J4)</f>
        <v>3000-argent</v>
      </c>
      <c r="D293" s="49">
        <v>349802</v>
      </c>
      <c r="E293" s="48" t="str">
        <f>+VLOOKUP(A293,cennik!A:G,2,FALSE)</f>
        <v>SEVROLL 04474 Blue upper line 3m silver</v>
      </c>
      <c r="F293" s="48" t="str">
        <f>+VLOOKUP(A293,cennik!A:B,2,FALSE)</f>
        <v>SEVROLL 04474 Blue upper line 3m silver</v>
      </c>
      <c r="H293" s="1">
        <v>3000</v>
      </c>
      <c r="I293" s="1" t="str">
        <f>CONCATENATE(H293,"-",J4)</f>
        <v>3000-argent</v>
      </c>
      <c r="Z293" s="1" t="b">
        <f t="shared" si="6"/>
        <v>1</v>
      </c>
    </row>
    <row r="294" spans="1:26" ht="15" customHeight="1" x14ac:dyDescent="0.25">
      <c r="A294" s="49">
        <v>349804</v>
      </c>
      <c r="B294" s="48"/>
      <c r="C294" s="1" t="str">
        <f>CONCATENATE(H294,"-",J4)</f>
        <v>4000-argent</v>
      </c>
      <c r="D294" s="49">
        <v>349804</v>
      </c>
      <c r="E294" s="48" t="str">
        <f>+VLOOKUP(A294,cennik!A:G,2,FALSE)</f>
        <v>SEVROLL 04475 Blue upper line 4m silver</v>
      </c>
      <c r="F294" s="48" t="str">
        <f>+VLOOKUP(A294,cennik!A:B,2,FALSE)</f>
        <v>SEVROLL 04475 Blue upper line 4m silver</v>
      </c>
      <c r="H294" s="1">
        <v>4000</v>
      </c>
      <c r="I294" s="1" t="str">
        <f>CONCATENATE(H294,"-",J4)</f>
        <v>4000-argent</v>
      </c>
      <c r="Z294" s="1" t="b">
        <f t="shared" si="6"/>
        <v>1</v>
      </c>
    </row>
    <row r="295" spans="1:26" ht="15" customHeight="1" x14ac:dyDescent="0.25">
      <c r="A295" s="49">
        <v>349807</v>
      </c>
      <c r="B295" s="48"/>
      <c r="C295" s="1" t="str">
        <f>CONCATENATE(H295,"-",J4)</f>
        <v>6000-argent</v>
      </c>
      <c r="D295" s="49">
        <v>349807</v>
      </c>
      <c r="E295" s="48" t="str">
        <f>+VLOOKUP(A295,cennik!A:G,2,FALSE)</f>
        <v>SEVROLL 04476 Blue upper line 6m silver</v>
      </c>
      <c r="F295" s="48" t="str">
        <f>+VLOOKUP(A295,cennik!A:B,2,FALSE)</f>
        <v>SEVROLL 04476 Blue upper line 6m silver</v>
      </c>
      <c r="H295" s="1">
        <v>6000</v>
      </c>
      <c r="I295" s="1" t="str">
        <f>CONCATENATE(H295,"-",J4)</f>
        <v>6000-argent</v>
      </c>
      <c r="Z295" s="1" t="b">
        <f t="shared" si="6"/>
        <v>1</v>
      </c>
    </row>
    <row r="296" spans="1:26" ht="15" customHeight="1" x14ac:dyDescent="0.25">
      <c r="A296" s="49">
        <v>349797</v>
      </c>
      <c r="B296" s="48"/>
      <c r="C296" s="1" t="str">
        <f>CONCATENATE(H296,"-",J6)</f>
        <v xml:space="preserve">1500-olive </v>
      </c>
      <c r="D296" s="49">
        <v>349797</v>
      </c>
      <c r="E296" s="48" t="str">
        <f>+VLOOKUP(A296,cennik!A:G,2,FALSE)</f>
        <v>SEVROLL 04465 Blue upper line 1.5m olive</v>
      </c>
      <c r="F296" s="48" t="str">
        <f>+VLOOKUP(A296,cennik!A:B,2,FALSE)</f>
        <v>SEVROLL 04465 Blue upper line 1.5m olive</v>
      </c>
      <c r="H296" s="1">
        <v>1500</v>
      </c>
      <c r="I296" s="1" t="str">
        <f>CONCATENATE(H296,"-",J6)</f>
        <v xml:space="preserve">1500-olive </v>
      </c>
      <c r="Z296" s="1" t="b">
        <f t="shared" si="6"/>
        <v>1</v>
      </c>
    </row>
    <row r="297" spans="1:26" ht="15" customHeight="1" x14ac:dyDescent="0.25">
      <c r="A297" s="49">
        <v>349798</v>
      </c>
      <c r="B297" s="48"/>
      <c r="C297" s="1" t="str">
        <f>CONCATENATE(H297,"-",J6)</f>
        <v xml:space="preserve">2000-olive </v>
      </c>
      <c r="D297" s="49">
        <v>349798</v>
      </c>
      <c r="E297" s="48" t="str">
        <f>+VLOOKUP(A297,cennik!A:G,2,FALSE)</f>
        <v>SEVROLL 04466 Blue upper line 2m olive</v>
      </c>
      <c r="F297" s="48" t="str">
        <f>+VLOOKUP(A297,cennik!A:B,2,FALSE)</f>
        <v>SEVROLL 04466 Blue upper line 2m olive</v>
      </c>
      <c r="H297" s="1">
        <v>2000</v>
      </c>
      <c r="I297" s="1" t="str">
        <f>CONCATENATE(H297,"-",J6)</f>
        <v xml:space="preserve">2000-olive </v>
      </c>
      <c r="Z297" s="1" t="b">
        <f t="shared" si="6"/>
        <v>1</v>
      </c>
    </row>
    <row r="298" spans="1:26" ht="15" customHeight="1" x14ac:dyDescent="0.25">
      <c r="A298" s="49">
        <v>349801</v>
      </c>
      <c r="B298" s="48"/>
      <c r="C298" s="1" t="str">
        <f>CONCATENATE(H298,"-",J6)</f>
        <v xml:space="preserve">3000-olive </v>
      </c>
      <c r="D298" s="49">
        <v>349801</v>
      </c>
      <c r="E298" s="48" t="str">
        <f>+VLOOKUP(A298,cennik!A:G,2,FALSE)</f>
        <v>SEVROLL 04468 Blue upper line 3m olive</v>
      </c>
      <c r="F298" s="48" t="str">
        <f>+VLOOKUP(A298,cennik!A:B,2,FALSE)</f>
        <v>SEVROLL 04468 Blue upper line 3m olive</v>
      </c>
      <c r="H298" s="1">
        <v>3000</v>
      </c>
      <c r="I298" s="1" t="str">
        <f>CONCATENATE(H298,"-",J6)</f>
        <v xml:space="preserve">3000-olive </v>
      </c>
      <c r="Z298" s="1" t="b">
        <f t="shared" ref="Z298:Z364" si="7">A298=D298</f>
        <v>1</v>
      </c>
    </row>
    <row r="299" spans="1:26" ht="15" customHeight="1" x14ac:dyDescent="0.25">
      <c r="A299" s="2">
        <v>488266</v>
      </c>
      <c r="C299" s="1" t="str">
        <f>CONCATENATE(H299,"-",J17)</f>
        <v>2000-noir mat</v>
      </c>
      <c r="D299" s="2">
        <v>488266</v>
      </c>
      <c r="E299" s="48" t="str">
        <f>+VLOOKUP(A299,cennik!A:G,2,FALSE)</f>
        <v>SEVROLL 05754 Blue top line 2m black mat</v>
      </c>
      <c r="F299" s="48" t="str">
        <f>+VLOOKUP(A299,cennik!A:B,2,FALSE)</f>
        <v>SEVROLL 05754 Blue top line 2m black mat</v>
      </c>
      <c r="H299" s="1">
        <v>2000</v>
      </c>
      <c r="I299" s="1" t="str">
        <f>CONCATENATE(H299,"-",J17)</f>
        <v>2000-noir mat</v>
      </c>
      <c r="Z299" s="1" t="b">
        <f t="shared" si="7"/>
        <v>1</v>
      </c>
    </row>
    <row r="300" spans="1:26" ht="15" customHeight="1" x14ac:dyDescent="0.25">
      <c r="A300" s="2">
        <v>488267</v>
      </c>
      <c r="C300" s="1" t="str">
        <f>CONCATENATE(H300,"-",J17)</f>
        <v>3000-noir mat</v>
      </c>
      <c r="D300" s="2">
        <v>488267</v>
      </c>
      <c r="E300" s="48" t="str">
        <f>+VLOOKUP(A300,cennik!A:G,2,FALSE)</f>
        <v>SEVROLL 05755 Blue top line 3m black mat</v>
      </c>
      <c r="F300" s="48" t="str">
        <f>+VLOOKUP(A300,cennik!A:B,2,FALSE)</f>
        <v>SEVROLL 05755 Blue top line 3m black mat</v>
      </c>
      <c r="H300" s="1">
        <v>3000</v>
      </c>
      <c r="I300" s="1" t="str">
        <f>CONCATENATE(H300,"-",J17)</f>
        <v>3000-noir mat</v>
      </c>
      <c r="Z300" s="1" t="b">
        <f t="shared" si="7"/>
        <v>1</v>
      </c>
    </row>
    <row r="301" spans="1:26" ht="15" customHeight="1" x14ac:dyDescent="0.25">
      <c r="A301" s="2">
        <v>488268</v>
      </c>
      <c r="C301" s="1" t="str">
        <f>CONCATENATE(H301,"-",J17)</f>
        <v>6000-noir mat</v>
      </c>
      <c r="D301" s="2">
        <v>488268</v>
      </c>
      <c r="E301" s="48" t="str">
        <f>+VLOOKUP(A301,cennik!A:G,2,FALSE)</f>
        <v>SEVROLL 05756 Blue upper line 6m black mat</v>
      </c>
      <c r="F301" s="48" t="str">
        <f>+VLOOKUP(A301,cennik!A:B,2,FALSE)</f>
        <v>SEVROLL 05756 Blue upper line 6m black mat</v>
      </c>
      <c r="H301" s="1">
        <v>6000</v>
      </c>
      <c r="I301" s="1" t="str">
        <f>CONCATENATE(H301,"-",J17)</f>
        <v>6000-noir mat</v>
      </c>
      <c r="Z301" s="1" t="b">
        <f t="shared" si="7"/>
        <v>1</v>
      </c>
    </row>
    <row r="302" spans="1:26" ht="15" customHeight="1" x14ac:dyDescent="0.25">
      <c r="A302" s="2">
        <v>488266</v>
      </c>
      <c r="C302" s="1" t="str">
        <f>CONCATENATE(H302,"-",J17)</f>
        <v>1500-noir mat</v>
      </c>
      <c r="D302" s="2">
        <v>488266</v>
      </c>
      <c r="E302" s="48" t="str">
        <f>+VLOOKUP(A302,cennik!A:G,2,FALSE)</f>
        <v>SEVROLL 05754 Blue top line 2m black mat</v>
      </c>
      <c r="F302" s="48" t="str">
        <f>+VLOOKUP(A302,cennik!A:B,2,FALSE)</f>
        <v>SEVROLL 05754 Blue top line 2m black mat</v>
      </c>
      <c r="H302" s="1">
        <v>1500</v>
      </c>
      <c r="I302" s="1" t="str">
        <f>CONCATENATE(H302,"-",J17)</f>
        <v>1500-noir mat</v>
      </c>
      <c r="Z302" s="1" t="b">
        <f t="shared" si="7"/>
        <v>1</v>
      </c>
    </row>
    <row r="303" spans="1:26" ht="15" customHeight="1" x14ac:dyDescent="0.25">
      <c r="A303" s="434">
        <v>394287</v>
      </c>
      <c r="B303" s="434"/>
      <c r="C303" s="434" t="str">
        <f>CONCATENATE(H303,"-",J15)</f>
        <v xml:space="preserve">1500-blanc brillant </v>
      </c>
      <c r="D303" s="434">
        <v>394287</v>
      </c>
      <c r="E303" s="432" t="str">
        <f>+VLOOKUP(A303,cennik!A:G,2,FALSE)</f>
        <v>SEVROLL 04937 Blue upper line 2m white gloss</v>
      </c>
      <c r="F303" s="432" t="str">
        <f>+VLOOKUP(A303,cennik!A:B,2,FALSE)</f>
        <v>SEVROLL 04937 Blue upper line 2m white gloss</v>
      </c>
      <c r="G303" s="434"/>
      <c r="H303" s="434">
        <v>1500</v>
      </c>
      <c r="I303" s="434" t="str">
        <f>CONCATENATE(H303,"-",J15)</f>
        <v xml:space="preserve">1500-blanc brillant </v>
      </c>
      <c r="Z303" s="1" t="b">
        <f t="shared" si="7"/>
        <v>1</v>
      </c>
    </row>
    <row r="304" spans="1:26" ht="15" customHeight="1" x14ac:dyDescent="0.25">
      <c r="A304" s="434">
        <v>394287</v>
      </c>
      <c r="B304" s="434"/>
      <c r="C304" s="434" t="str">
        <f>CONCATENATE(H304,"-",J15)</f>
        <v xml:space="preserve">2000-blanc brillant </v>
      </c>
      <c r="D304" s="434">
        <v>394287</v>
      </c>
      <c r="E304" s="432" t="str">
        <f>+VLOOKUP(A304,cennik!A:G,2,FALSE)</f>
        <v>SEVROLL 04937 Blue upper line 2m white gloss</v>
      </c>
      <c r="F304" s="432" t="str">
        <f>+VLOOKUP(A304,cennik!A:B,2,FALSE)</f>
        <v>SEVROLL 04937 Blue upper line 2m white gloss</v>
      </c>
      <c r="G304" s="434"/>
      <c r="H304" s="434">
        <v>2000</v>
      </c>
      <c r="I304" s="434" t="str">
        <f>CONCATENATE(H304,"-",J15)</f>
        <v xml:space="preserve">2000-blanc brillant </v>
      </c>
      <c r="Z304" s="1" t="b">
        <f t="shared" si="7"/>
        <v>1</v>
      </c>
    </row>
    <row r="305" spans="1:26" ht="15" customHeight="1" x14ac:dyDescent="0.25">
      <c r="A305" s="434">
        <v>394289</v>
      </c>
      <c r="B305" s="434"/>
      <c r="C305" s="434" t="str">
        <f>CONCATENATE(H305,"-",J15)</f>
        <v xml:space="preserve">3000-blanc brillant </v>
      </c>
      <c r="D305" s="434">
        <v>394289</v>
      </c>
      <c r="E305" s="432" t="str">
        <f>+VLOOKUP(A305,cennik!A:G,2,FALSE)</f>
        <v>SEVROLL 04938 Blue upper line 3m white gloss</v>
      </c>
      <c r="F305" s="432" t="str">
        <f>+VLOOKUP(A305,cennik!A:B,2,FALSE)</f>
        <v>SEVROLL 04938 Blue upper line 3m white gloss</v>
      </c>
      <c r="G305" s="434"/>
      <c r="H305" s="434">
        <v>3000</v>
      </c>
      <c r="I305" s="434" t="str">
        <f>CONCATENATE(H305,"-",J15)</f>
        <v xml:space="preserve">3000-blanc brillant </v>
      </c>
      <c r="Z305" s="1" t="b">
        <f t="shared" si="7"/>
        <v>1</v>
      </c>
    </row>
    <row r="306" spans="1:26" ht="15" customHeight="1" x14ac:dyDescent="0.25">
      <c r="A306" s="434">
        <v>394290</v>
      </c>
      <c r="B306" s="434"/>
      <c r="C306" s="434" t="str">
        <f>CONCATENATE(H306,"-",J15)</f>
        <v xml:space="preserve">6000-blanc brillant </v>
      </c>
      <c r="D306" s="434">
        <v>394290</v>
      </c>
      <c r="E306" s="432" t="str">
        <f>+VLOOKUP(A306,cennik!A:G,2,FALSE)</f>
        <v>SEVROLL 04939 Blue upper line 6m white gloss</v>
      </c>
      <c r="F306" s="432" t="str">
        <f>+VLOOKUP(A306,cennik!A:B,2,FALSE)</f>
        <v>SEVROLL 04939 Blue upper line 6m white gloss</v>
      </c>
      <c r="G306" s="434"/>
      <c r="H306" s="434">
        <v>6000</v>
      </c>
      <c r="I306" s="434" t="str">
        <f>CONCATENATE(H306,"-",J15)</f>
        <v xml:space="preserve">6000-blanc brillant </v>
      </c>
      <c r="Z306" s="1" t="b">
        <f t="shared" si="7"/>
        <v>1</v>
      </c>
    </row>
    <row r="307" spans="1:26" ht="15" customHeight="1" x14ac:dyDescent="0.25">
      <c r="A307" s="49">
        <v>349805</v>
      </c>
      <c r="B307" s="48"/>
      <c r="C307" s="1" t="str">
        <f>CONCATENATE(H307,"-",J6)</f>
        <v xml:space="preserve">4000-olive </v>
      </c>
      <c r="D307" s="49">
        <v>349805</v>
      </c>
      <c r="E307" s="48" t="str">
        <f>+VLOOKUP(A307,cennik!A:G,2,FALSE)</f>
        <v>SEVROLL 04469 Blue upper line 4m olive</v>
      </c>
      <c r="F307" s="48" t="str">
        <f>+VLOOKUP(A307,cennik!A:B,2,FALSE)</f>
        <v>SEVROLL 04469 Blue upper line 4m olive</v>
      </c>
      <c r="H307" s="1">
        <v>4000</v>
      </c>
      <c r="I307" s="1" t="str">
        <f>CONCATENATE(H307,"-",J6)</f>
        <v xml:space="preserve">4000-olive </v>
      </c>
      <c r="Z307" s="1" t="b">
        <f t="shared" si="7"/>
        <v>1</v>
      </c>
    </row>
    <row r="308" spans="1:26" ht="15" customHeight="1" x14ac:dyDescent="0.25">
      <c r="A308" s="49">
        <v>349806</v>
      </c>
      <c r="B308" s="48"/>
      <c r="C308" s="1" t="str">
        <f>CONCATENATE(H308,"-",J6)</f>
        <v xml:space="preserve">6000-olive </v>
      </c>
      <c r="D308" s="49">
        <v>349806</v>
      </c>
      <c r="E308" s="48" t="str">
        <f>+VLOOKUP(A308,cennik!A:G,2,FALSE)</f>
        <v>SEVROLL 04470 Blue upper line 6m olive</v>
      </c>
      <c r="F308" s="48" t="str">
        <f>+VLOOKUP(A308,cennik!A:B,2,FALSE)</f>
        <v>SEVROLL 04470 Blue upper line 6m olive</v>
      </c>
      <c r="H308" s="1">
        <v>6000</v>
      </c>
      <c r="I308" s="1" t="str">
        <f>CONCATENATE(H308,"-",J6)</f>
        <v xml:space="preserve">6000-olive </v>
      </c>
      <c r="Z308" s="1" t="b">
        <f t="shared" si="7"/>
        <v>1</v>
      </c>
    </row>
    <row r="309" spans="1:26" ht="15" customHeight="1" x14ac:dyDescent="0.25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25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25">
      <c r="A311" s="49">
        <v>349810</v>
      </c>
      <c r="B311" s="48"/>
      <c r="C311" s="1" t="str">
        <f>CONCATENATE(H311,"-",J4)</f>
        <v>1500-argent</v>
      </c>
      <c r="D311" s="49">
        <v>349810</v>
      </c>
      <c r="E311" s="48" t="str">
        <f>+VLOOKUP(A311,cennik!A:G,2,FALSE)</f>
        <v>SEVROLL 04495 Blue-V bottom line 1.5m silver</v>
      </c>
      <c r="F311" s="48" t="str">
        <f>+VLOOKUP(A311,cennik!A:B,2,FALSE)</f>
        <v>SEVROLL 04495 Blue-V bottom line 1.5m silver</v>
      </c>
      <c r="H311" s="1">
        <v>1500</v>
      </c>
      <c r="I311" s="1" t="str">
        <f>CONCATENATE(H311,"-",J4)</f>
        <v>1500-argent</v>
      </c>
      <c r="Z311" s="1" t="b">
        <f t="shared" si="7"/>
        <v>1</v>
      </c>
    </row>
    <row r="312" spans="1:26" ht="15" customHeight="1" x14ac:dyDescent="0.25">
      <c r="A312" s="49">
        <v>349476</v>
      </c>
      <c r="B312" s="48"/>
      <c r="C312" s="1" t="str">
        <f>CONCATENATE(H312,"-",J4)</f>
        <v>2000-argent</v>
      </c>
      <c r="D312" s="49">
        <v>349476</v>
      </c>
      <c r="E312" s="48" t="str">
        <f>+VLOOKUP(A312,cennik!A:G,2,FALSE)</f>
        <v>SEVROLL 04496 Blue-V bottom line 2m silver</v>
      </c>
      <c r="F312" s="48" t="str">
        <f>+VLOOKUP(A312,cennik!A:B,2,FALSE)</f>
        <v>SEVROLL 04496 Blue-V bottom line 2m silver</v>
      </c>
      <c r="G312" s="1" t="e">
        <f>+VLOOKUP(A312,#REF!,4,FALSE)</f>
        <v>#REF!</v>
      </c>
      <c r="H312" s="1">
        <v>2000</v>
      </c>
      <c r="I312" s="1" t="str">
        <f>CONCATENATE(H312,"-",J4)</f>
        <v>2000-argent</v>
      </c>
      <c r="Z312" s="1" t="b">
        <f t="shared" si="7"/>
        <v>1</v>
      </c>
    </row>
    <row r="313" spans="1:26" ht="15" customHeight="1" x14ac:dyDescent="0.25">
      <c r="A313" s="49">
        <v>349814</v>
      </c>
      <c r="B313" s="48"/>
      <c r="C313" s="1" t="str">
        <f>CONCATENATE(H313,"-",J4)</f>
        <v>3000-argent</v>
      </c>
      <c r="D313" s="49">
        <v>349814</v>
      </c>
      <c r="E313" s="48" t="str">
        <f>+VLOOKUP(A313,cennik!A:G,2,FALSE)</f>
        <v>SEVROLL 04498 Blue-V bottom line 3m silver</v>
      </c>
      <c r="F313" s="48" t="str">
        <f>+VLOOKUP(A313,cennik!A:B,2,FALSE)</f>
        <v>SEVROLL 04498 Blue-V bottom line 3m silver</v>
      </c>
      <c r="H313" s="1">
        <v>3000</v>
      </c>
      <c r="I313" s="1" t="str">
        <f>CONCATENATE(H313,"-",J4)</f>
        <v>3000-argent</v>
      </c>
      <c r="Z313" s="1" t="b">
        <f t="shared" si="7"/>
        <v>1</v>
      </c>
    </row>
    <row r="314" spans="1:26" ht="15" customHeight="1" x14ac:dyDescent="0.25">
      <c r="A314" s="49">
        <v>349819</v>
      </c>
      <c r="B314" s="48"/>
      <c r="C314" s="1" t="str">
        <f>CONCATENATE(H314,"-",J4)</f>
        <v>4000-argent</v>
      </c>
      <c r="D314" s="49">
        <v>349819</v>
      </c>
      <c r="E314" s="48" t="str">
        <f>+VLOOKUP(A314,cennik!A:G,2,FALSE)</f>
        <v>SEVROLL 04499 Blue-V bottom line 4m silver</v>
      </c>
      <c r="F314" s="48" t="str">
        <f>+VLOOKUP(A314,cennik!A:B,2,FALSE)</f>
        <v>SEVROLL 04499 Blue-V bottom line 4m silver</v>
      </c>
      <c r="H314" s="1">
        <v>4000</v>
      </c>
      <c r="I314" s="1" t="str">
        <f>CONCATENATE(H314,"-",J4)</f>
        <v>4000-argent</v>
      </c>
      <c r="Z314" s="1" t="b">
        <f t="shared" si="7"/>
        <v>1</v>
      </c>
    </row>
    <row r="315" spans="1:26" ht="15" customHeight="1" x14ac:dyDescent="0.25">
      <c r="A315" s="49">
        <v>349818</v>
      </c>
      <c r="B315" s="48"/>
      <c r="C315" s="1" t="str">
        <f>CONCATENATE(H315,"-",J4)</f>
        <v>6000-argent</v>
      </c>
      <c r="D315" s="49">
        <v>349818</v>
      </c>
      <c r="E315" s="48" t="str">
        <f>+VLOOKUP(A315,cennik!A:G,2,FALSE)</f>
        <v>SEVROLL 04500 Blue-V bottom line 6m silver</v>
      </c>
      <c r="F315" s="48" t="str">
        <f>+VLOOKUP(A315,cennik!A:B,2,FALSE)</f>
        <v>SEVROLL 04500 Blue-V bottom line 6m silver</v>
      </c>
      <c r="H315" s="1">
        <v>6000</v>
      </c>
      <c r="I315" s="1" t="str">
        <f>CONCATENATE(H315,"-",J4)</f>
        <v>6000-argent</v>
      </c>
      <c r="Z315" s="1" t="b">
        <f t="shared" si="7"/>
        <v>1</v>
      </c>
    </row>
    <row r="316" spans="1:26" ht="15" customHeight="1" x14ac:dyDescent="0.25">
      <c r="A316" s="2">
        <v>488257</v>
      </c>
      <c r="C316" s="1" t="str">
        <f>CONCATENATE(H316,"-",J17)</f>
        <v>1500-noir mat</v>
      </c>
      <c r="D316" s="2">
        <v>488257</v>
      </c>
      <c r="E316" s="48" t="str">
        <f>+VLOOKUP(A316,cennik!A:G,2,FALSE)</f>
        <v>SEVROLL 05751 Blue-V bottom line 2m black mat</v>
      </c>
      <c r="F316" s="48" t="str">
        <f>+VLOOKUP(A316,cennik!A:B,2,FALSE)</f>
        <v>SEVROLL 05751 Blue-V bottom line 2m black mat</v>
      </c>
      <c r="H316" s="1">
        <v>1500</v>
      </c>
      <c r="I316" s="1" t="str">
        <f>CONCATENATE(H316,"-",J17)</f>
        <v>1500-noir mat</v>
      </c>
      <c r="Z316" s="1" t="b">
        <f t="shared" si="7"/>
        <v>1</v>
      </c>
    </row>
    <row r="317" spans="1:26" ht="15" customHeight="1" x14ac:dyDescent="0.25">
      <c r="A317" s="2">
        <v>488257</v>
      </c>
      <c r="C317" s="1" t="str">
        <f>CONCATENATE(H317,"-",J17)</f>
        <v>2000-noir mat</v>
      </c>
      <c r="D317" s="2">
        <v>488257</v>
      </c>
      <c r="E317" s="48" t="str">
        <f>+VLOOKUP(A317,cennik!A:G,2,FALSE)</f>
        <v>SEVROLL 05751 Blue-V bottom line 2m black mat</v>
      </c>
      <c r="F317" s="48" t="str">
        <f>+VLOOKUP(A317,cennik!A:B,2,FALSE)</f>
        <v>SEVROLL 05751 Blue-V bottom line 2m black mat</v>
      </c>
      <c r="H317" s="1">
        <v>2000</v>
      </c>
      <c r="I317" s="1" t="str">
        <f>CONCATENATE(H317,"-",J17)</f>
        <v>2000-noir mat</v>
      </c>
      <c r="Z317" s="1" t="b">
        <f t="shared" si="7"/>
        <v>1</v>
      </c>
    </row>
    <row r="318" spans="1:26" ht="15" customHeight="1" x14ac:dyDescent="0.25">
      <c r="A318" s="2">
        <v>488258</v>
      </c>
      <c r="C318" s="1" t="str">
        <f>CONCATENATE(H318,"-",J17)</f>
        <v>3000-noir mat</v>
      </c>
      <c r="D318" s="2">
        <v>488258</v>
      </c>
      <c r="E318" s="48" t="str">
        <f>+VLOOKUP(A318,cennik!A:G,2,FALSE)</f>
        <v>SEVROLL 05752 Blue-V bottom line 3m black mat</v>
      </c>
      <c r="F318" s="48" t="str">
        <f>+VLOOKUP(A318,cennik!A:B,2,FALSE)</f>
        <v>SEVROLL 05752 Blue-V bottom line 3m black mat</v>
      </c>
      <c r="H318" s="1">
        <v>3000</v>
      </c>
      <c r="I318" s="1" t="str">
        <f>CONCATENATE(H318,"-",J17)</f>
        <v>3000-noir mat</v>
      </c>
      <c r="Z318" s="1" t="b">
        <f t="shared" si="7"/>
        <v>1</v>
      </c>
    </row>
    <row r="319" spans="1:26" ht="15" customHeight="1" x14ac:dyDescent="0.25">
      <c r="A319" s="2">
        <v>488259</v>
      </c>
      <c r="C319" s="1" t="str">
        <f>CONCATENATE(H319,"-",J17)</f>
        <v>6000-noir mat</v>
      </c>
      <c r="D319" s="2">
        <v>488259</v>
      </c>
      <c r="E319" s="48" t="str">
        <f>+VLOOKUP(A319,cennik!A:G,2,FALSE)</f>
        <v>SEVROLL 05753 Blue-V bottom line 6m black mat</v>
      </c>
      <c r="F319" s="48" t="str">
        <f>+VLOOKUP(A319,cennik!A:B,2,FALSE)</f>
        <v>SEVROLL 05753 Blue-V bottom line 6m black mat</v>
      </c>
      <c r="H319" s="1">
        <v>6000</v>
      </c>
      <c r="I319" s="1" t="str">
        <f>CONCATENATE(H319,"-",J17)</f>
        <v>6000-noir mat</v>
      </c>
      <c r="Z319" s="1" t="b">
        <f t="shared" si="7"/>
        <v>1</v>
      </c>
    </row>
    <row r="320" spans="1:26" ht="15" customHeight="1" x14ac:dyDescent="0.25">
      <c r="A320" s="434">
        <v>394283</v>
      </c>
      <c r="B320" s="434"/>
      <c r="C320" s="434" t="str">
        <f>CONCATENATE(H320,"-",J15)</f>
        <v xml:space="preserve">2000-blanc brillant </v>
      </c>
      <c r="D320" s="434">
        <v>394283</v>
      </c>
      <c r="E320" s="432" t="str">
        <f>+VLOOKUP(A320,cennik!A:G,2,FALSE)</f>
        <v>SEVROLL 04934 Blue-V lower line 2m white gloss</v>
      </c>
      <c r="F320" s="432" t="str">
        <f>+VLOOKUP(A320,cennik!A:B,2,FALSE)</f>
        <v>SEVROLL 04934 Blue-V lower line 2m white gloss</v>
      </c>
      <c r="G320" s="434"/>
      <c r="H320" s="434">
        <v>2000</v>
      </c>
      <c r="I320" s="434" t="str">
        <f>CONCATENATE(H320,"-",J15)</f>
        <v xml:space="preserve">2000-blanc brillant </v>
      </c>
      <c r="Z320" s="1" t="b">
        <f t="shared" si="7"/>
        <v>1</v>
      </c>
    </row>
    <row r="321" spans="1:26" ht="15" customHeight="1" x14ac:dyDescent="0.25">
      <c r="A321" s="434">
        <v>394284</v>
      </c>
      <c r="B321" s="434"/>
      <c r="C321" s="434" t="str">
        <f>CONCATENATE(H321,"-",J15)</f>
        <v xml:space="preserve">3000-blanc brillant </v>
      </c>
      <c r="D321" s="434">
        <v>394284</v>
      </c>
      <c r="E321" s="432" t="str">
        <f>+VLOOKUP(A321,cennik!A:G,2,FALSE)</f>
        <v>SEVROLL 04935 Blue-V lower line 3m white gloss</v>
      </c>
      <c r="F321" s="432" t="str">
        <f>+VLOOKUP(A321,cennik!A:B,2,FALSE)</f>
        <v>SEVROLL 04935 Blue-V lower line 3m white gloss</v>
      </c>
      <c r="G321" s="434"/>
      <c r="H321" s="434">
        <v>3000</v>
      </c>
      <c r="I321" s="434" t="str">
        <f>CONCATENATE(H321,"-",J15)</f>
        <v xml:space="preserve">3000-blanc brillant </v>
      </c>
      <c r="Z321" s="1" t="b">
        <f t="shared" si="7"/>
        <v>1</v>
      </c>
    </row>
    <row r="322" spans="1:26" ht="15" customHeight="1" x14ac:dyDescent="0.25">
      <c r="A322" s="434">
        <v>394285</v>
      </c>
      <c r="B322" s="434"/>
      <c r="C322" s="434" t="str">
        <f>CONCATENATE(H322,"-",J15)</f>
        <v xml:space="preserve">6000-blanc brillant </v>
      </c>
      <c r="D322" s="434">
        <v>394285</v>
      </c>
      <c r="E322" s="432" t="str">
        <f>+VLOOKUP(A322,cennik!A:G,2,FALSE)</f>
        <v>SEVROLL 04936 Blue-V lower line 6m white gloss</v>
      </c>
      <c r="F322" s="432" t="str">
        <f>+VLOOKUP(A322,cennik!A:B,2,FALSE)</f>
        <v>SEVROLL 04936 Blue-V lower line 6m white gloss</v>
      </c>
      <c r="G322" s="434"/>
      <c r="H322" s="434">
        <v>6000</v>
      </c>
      <c r="I322" s="434" t="str">
        <f>CONCATENATE(H322,"-",J15)</f>
        <v xml:space="preserve">6000-blanc brillant </v>
      </c>
      <c r="Z322" s="1" t="b">
        <f t="shared" si="7"/>
        <v>1</v>
      </c>
    </row>
    <row r="323" spans="1:26" ht="15" customHeight="1" x14ac:dyDescent="0.25">
      <c r="A323" s="434">
        <v>394283</v>
      </c>
      <c r="B323" s="434"/>
      <c r="C323" s="434" t="str">
        <f>CONCATENATE(H323,"-",J15)</f>
        <v xml:space="preserve">1500-blanc brillant </v>
      </c>
      <c r="D323" s="434">
        <v>394283</v>
      </c>
      <c r="E323" s="432" t="str">
        <f>+VLOOKUP(A323,cennik!A:G,2,FALSE)</f>
        <v>SEVROLL 04934 Blue-V lower line 2m white gloss</v>
      </c>
      <c r="F323" s="432" t="str">
        <f>+VLOOKUP(A323,cennik!A:B,2,FALSE)</f>
        <v>SEVROLL 04934 Blue-V lower line 2m white gloss</v>
      </c>
      <c r="G323" s="434"/>
      <c r="H323" s="434">
        <v>1500</v>
      </c>
      <c r="I323" s="434" t="str">
        <f>CONCATENATE(H323,"-",J15)</f>
        <v xml:space="preserve">1500-blanc brillant </v>
      </c>
      <c r="Z323" s="1" t="b">
        <f t="shared" si="7"/>
        <v>1</v>
      </c>
    </row>
    <row r="324" spans="1:26" ht="15" customHeight="1" x14ac:dyDescent="0.25">
      <c r="A324" s="49">
        <v>349812</v>
      </c>
      <c r="B324" s="48"/>
      <c r="C324" s="1" t="str">
        <f>CONCATENATE(H324,"-",J6)</f>
        <v xml:space="preserve">1500-olive </v>
      </c>
      <c r="D324" s="49">
        <v>349812</v>
      </c>
      <c r="E324" s="48" t="str">
        <f>+VLOOKUP(A324,cennik!A:G,2,FALSE)</f>
        <v>SEVROLL 04489 Blue-V bottom line 1.5m olive</v>
      </c>
      <c r="F324" s="48" t="str">
        <f>+VLOOKUP(A324,cennik!A:B,2,FALSE)</f>
        <v>SEVROLL 04489 Blue-V bottom line 1.5m olive</v>
      </c>
      <c r="H324" s="1">
        <v>1500</v>
      </c>
      <c r="I324" s="1" t="str">
        <f>CONCATENATE(H324,"-",J6)</f>
        <v xml:space="preserve">1500-olive </v>
      </c>
      <c r="Z324" s="1" t="b">
        <f t="shared" si="7"/>
        <v>1</v>
      </c>
    </row>
    <row r="325" spans="1:26" ht="15" customHeight="1" x14ac:dyDescent="0.25">
      <c r="A325" s="49">
        <v>349809</v>
      </c>
      <c r="B325" s="48"/>
      <c r="C325" s="1" t="str">
        <f>CONCATENATE(H325,"-",J6)</f>
        <v xml:space="preserve">2000-olive </v>
      </c>
      <c r="D325" s="49">
        <v>349809</v>
      </c>
      <c r="E325" s="48" t="str">
        <f>+VLOOKUP(A325,cennik!A:G,2,FALSE)</f>
        <v>SEVROLL 04490 Blue-V bottom line 2m olive</v>
      </c>
      <c r="F325" s="48" t="str">
        <f>+VLOOKUP(A325,cennik!A:B,2,FALSE)</f>
        <v>SEVROLL 04490 Blue-V bottom line 2m olive</v>
      </c>
      <c r="H325" s="1">
        <v>2000</v>
      </c>
      <c r="I325" s="1" t="str">
        <f>CONCATENATE(H325,"-",J6)</f>
        <v xml:space="preserve">2000-olive </v>
      </c>
      <c r="Z325" s="1" t="b">
        <f t="shared" si="7"/>
        <v>1</v>
      </c>
    </row>
    <row r="326" spans="1:26" ht="15" customHeight="1" x14ac:dyDescent="0.25">
      <c r="A326" s="49">
        <v>349815</v>
      </c>
      <c r="B326" s="48"/>
      <c r="C326" s="1" t="str">
        <f>CONCATENATE(H326,"-",J6)</f>
        <v xml:space="preserve">3000-olive </v>
      </c>
      <c r="D326" s="49">
        <v>349815</v>
      </c>
      <c r="E326" s="48" t="str">
        <f>+VLOOKUP(A326,cennik!A:G,2,FALSE)</f>
        <v>SEVROLL 04492 Blue-V lower line 3m olive</v>
      </c>
      <c r="F326" s="48" t="str">
        <f>+VLOOKUP(A326,cennik!A:B,2,FALSE)</f>
        <v>SEVROLL 04492 Blue-V lower line 3m olive</v>
      </c>
      <c r="H326" s="1">
        <v>3000</v>
      </c>
      <c r="I326" s="1" t="str">
        <f>CONCATENATE(H326,"-",J6)</f>
        <v xml:space="preserve">3000-olive </v>
      </c>
      <c r="Z326" s="1" t="b">
        <f t="shared" si="7"/>
        <v>1</v>
      </c>
    </row>
    <row r="327" spans="1:26" ht="15" customHeight="1" x14ac:dyDescent="0.25">
      <c r="A327" s="49">
        <v>349816</v>
      </c>
      <c r="B327" s="48"/>
      <c r="C327" s="1" t="str">
        <f>CONCATENATE(H327,"-",J6)</f>
        <v xml:space="preserve">4000-olive </v>
      </c>
      <c r="D327" s="49">
        <v>349816</v>
      </c>
      <c r="E327" s="48" t="str">
        <f>+VLOOKUP(A327,cennik!A:G,2,FALSE)</f>
        <v>SEVROLL 04493 Blue-V bottom line 4m olive</v>
      </c>
      <c r="F327" s="48" t="str">
        <f>+VLOOKUP(A327,cennik!A:B,2,FALSE)</f>
        <v>SEVROLL 04493 Blue-V bottom line 4m olive</v>
      </c>
      <c r="H327" s="1">
        <v>4000</v>
      </c>
      <c r="I327" s="1" t="str">
        <f>CONCATENATE(H327,"-",J6)</f>
        <v xml:space="preserve">4000-olive </v>
      </c>
      <c r="Z327" s="1" t="b">
        <f t="shared" si="7"/>
        <v>1</v>
      </c>
    </row>
    <row r="328" spans="1:26" ht="15" customHeight="1" x14ac:dyDescent="0.25">
      <c r="A328" s="49">
        <v>349817</v>
      </c>
      <c r="B328" s="48"/>
      <c r="C328" s="1" t="str">
        <f>CONCATENATE(H328,"-",J6)</f>
        <v xml:space="preserve">6000-olive </v>
      </c>
      <c r="D328" s="49">
        <v>349817</v>
      </c>
      <c r="E328" s="48" t="str">
        <f>+VLOOKUP(A328,cennik!A:G,2,FALSE)</f>
        <v>SEVROLL 04494 Blue-V bottom line 6m olive</v>
      </c>
      <c r="F328" s="48" t="str">
        <f>+VLOOKUP(A328,cennik!A:B,2,FALSE)</f>
        <v>SEVROLL 04494 Blue-V bottom line 6m olive</v>
      </c>
      <c r="H328" s="1">
        <v>6000</v>
      </c>
      <c r="I328" s="1" t="str">
        <f>CONCATENATE(H328,"-",J6)</f>
        <v xml:space="preserve">6000-olive </v>
      </c>
      <c r="Z328" s="1" t="b">
        <f t="shared" si="7"/>
        <v>1</v>
      </c>
    </row>
    <row r="329" spans="1:26" ht="15" customHeight="1" x14ac:dyDescent="0.25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25">
      <c r="A330" s="49">
        <v>98073</v>
      </c>
      <c r="B330" s="48" t="s">
        <v>22</v>
      </c>
      <c r="C330" s="1" t="str">
        <f>J4</f>
        <v>argent</v>
      </c>
      <c r="D330" s="49">
        <v>98073</v>
      </c>
      <c r="E330" s="48" t="str">
        <f>+VLOOKUP(A330,cennik!A:G,2,FALSE)</f>
        <v>SEVROLL 02287 System 10 II mounting rail 2.7m silver</v>
      </c>
      <c r="F330" s="48" t="str">
        <f>+VLOOKUP(A330,cennik!A:B,2,FALSE)</f>
        <v>SEVROLL 02287 System 10 II mounting rail 2.7m silver</v>
      </c>
      <c r="G330" s="1" t="e">
        <f>+VLOOKUP(A330,#REF!,4,FALSE)</f>
        <v>#REF!</v>
      </c>
      <c r="I330" s="1" t="str">
        <f>J4</f>
        <v>argent</v>
      </c>
      <c r="Z330" s="1" t="b">
        <f t="shared" si="7"/>
        <v>1</v>
      </c>
    </row>
    <row r="331" spans="1:26" ht="15" customHeight="1" x14ac:dyDescent="0.25">
      <c r="A331" s="49">
        <v>98074</v>
      </c>
      <c r="B331" s="48"/>
      <c r="C331" s="1" t="str">
        <f>J6</f>
        <v xml:space="preserve">olive </v>
      </c>
      <c r="D331" s="49">
        <v>98074</v>
      </c>
      <c r="E331" s="48" t="str">
        <f>+VLOOKUP(A331,cennik!A:G,2,FALSE)</f>
        <v>SEVROLL 02286 System 10 II mounting rail 2.7m olive</v>
      </c>
      <c r="F331" s="48" t="str">
        <f>+VLOOKUP(A331,cennik!A:B,2,FALSE)</f>
        <v>SEVROLL 02286 System 10 II mounting rail 2.7m olive</v>
      </c>
      <c r="G331" s="1" t="e">
        <f>+VLOOKUP(A331,#REF!,4,FALSE)</f>
        <v>#REF!</v>
      </c>
      <c r="I331" s="1" t="str">
        <f>J6</f>
        <v xml:space="preserve">olive </v>
      </c>
      <c r="Z331" s="1" t="b">
        <f t="shared" si="7"/>
        <v>1</v>
      </c>
    </row>
    <row r="332" spans="1:26" ht="15" customHeight="1" x14ac:dyDescent="0.25">
      <c r="A332" s="49">
        <v>542874</v>
      </c>
      <c r="B332" s="48"/>
      <c r="C332" s="1" t="str">
        <f>J5</f>
        <v>or/laiton</v>
      </c>
      <c r="D332" s="49">
        <v>542874</v>
      </c>
      <c r="E332" s="48" t="str">
        <f>+VLOOKUP(A332,cennik!A:G,2,FALSE)</f>
        <v>SEVROLL 06821 System 10 II mounting rail 2.7m gold/brass</v>
      </c>
      <c r="F332" s="48" t="str">
        <f>+VLOOKUP(A332,cennik!A:B,2,FALSE)</f>
        <v>SEVROLL 06821 System 10 II mounting rail 2.7m gold/brass</v>
      </c>
      <c r="G332" s="1" t="e">
        <f>+VLOOKUP(A332,#REF!,4,FALSE)</f>
        <v>#REF!</v>
      </c>
      <c r="I332" s="1" t="str">
        <f>J5</f>
        <v>or/laiton</v>
      </c>
      <c r="Z332" s="1" t="b">
        <f t="shared" si="7"/>
        <v>1</v>
      </c>
    </row>
    <row r="333" spans="1:26" ht="15" customHeight="1" x14ac:dyDescent="0.25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25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25">
      <c r="A335" s="421">
        <v>89230</v>
      </c>
      <c r="B335" s="419"/>
      <c r="C335" s="417" t="str">
        <f>CONCATENATE(H335,"-",J4)</f>
        <v>1700-argent</v>
      </c>
      <c r="D335" s="421">
        <v>89230</v>
      </c>
      <c r="E335" s="419" t="str">
        <f>+VLOOKUP(A335,cennik!A:G,2,FALSE)</f>
        <v>SEVROLL 02912 upper guide rail 1.7m silver</v>
      </c>
      <c r="F335" s="419" t="str">
        <f>+VLOOKUP(A335,cennik!A:B,2,FALSE)</f>
        <v>SEVROLL 02912 upper guide rail 1.7m silver</v>
      </c>
      <c r="G335" s="417" t="e">
        <f>+VLOOKUP(A335,#REF!,4,FALSE)</f>
        <v>#REF!</v>
      </c>
      <c r="H335" s="417">
        <v>1700</v>
      </c>
      <c r="I335" s="417" t="str">
        <f>CONCATENATE(H335,"-",J4)</f>
        <v>1700-argent</v>
      </c>
      <c r="Z335" s="1" t="b">
        <f t="shared" si="7"/>
        <v>1</v>
      </c>
    </row>
    <row r="336" spans="1:26" s="417" customFormat="1" ht="15" customHeight="1" x14ac:dyDescent="0.25">
      <c r="A336" s="421">
        <v>89231</v>
      </c>
      <c r="B336" s="419"/>
      <c r="C336" s="417" t="str">
        <f>CONCATENATE(H336,"-",J6)</f>
        <v xml:space="preserve">1700-olive </v>
      </c>
      <c r="D336" s="421">
        <v>89231</v>
      </c>
      <c r="E336" s="419" t="str">
        <f>+VLOOKUP(A336,cennik!A:G,2,FALSE)</f>
        <v>SEVROLL 02908 upper guide rail 1.7m olive</v>
      </c>
      <c r="F336" s="419" t="str">
        <f>+VLOOKUP(A336,cennik!A:B,2,FALSE)</f>
        <v>SEVROLL 02908 upper guide rail 1.7m olive</v>
      </c>
      <c r="G336" s="417" t="e">
        <f>+VLOOKUP(A336,#REF!,4,FALSE)</f>
        <v>#REF!</v>
      </c>
      <c r="H336" s="417">
        <v>1700</v>
      </c>
      <c r="I336" s="417" t="str">
        <f>CONCATENATE(H336,"-",J6)</f>
        <v xml:space="preserve">1700-olive </v>
      </c>
      <c r="Z336" s="1" t="b">
        <f t="shared" si="7"/>
        <v>1</v>
      </c>
    </row>
    <row r="337" spans="1:26" s="417" customFormat="1" ht="15" customHeight="1" x14ac:dyDescent="0.25">
      <c r="A337" s="421">
        <v>542864</v>
      </c>
      <c r="B337" s="419"/>
      <c r="C337" s="417" t="str">
        <f>CONCATENATE(H337,"-",J5)</f>
        <v>1700-or/laiton</v>
      </c>
      <c r="D337" s="421">
        <v>542864</v>
      </c>
      <c r="E337" s="419" t="str">
        <f>+VLOOKUP(A337,cennik!A:G,2,FALSE)</f>
        <v>SEVROLL 06813 upper guide rail 1.7m gold/brass</v>
      </c>
      <c r="F337" s="419" t="str">
        <f>+VLOOKUP(A337,cennik!A:B,2,FALSE)</f>
        <v>SEVROLL 06813 upper guide rail 1.7m gold/brass</v>
      </c>
      <c r="G337" s="417" t="e">
        <f>+VLOOKUP(A337,#REF!,4,FALSE)</f>
        <v>#REF!</v>
      </c>
      <c r="H337" s="417">
        <v>1700</v>
      </c>
      <c r="I337" s="417" t="str">
        <f>CONCATENATE(H337,"-",J5)</f>
        <v>1700-or/laiton</v>
      </c>
      <c r="Z337" s="1" t="b">
        <f t="shared" si="7"/>
        <v>1</v>
      </c>
    </row>
    <row r="338" spans="1:26" s="417" customFormat="1" ht="15" customHeight="1" x14ac:dyDescent="0.25">
      <c r="A338" s="421">
        <v>89232</v>
      </c>
      <c r="B338" s="419"/>
      <c r="C338" s="417" t="str">
        <f>CONCATENATE(H338,"-",J4)</f>
        <v>2350-argent</v>
      </c>
      <c r="D338" s="421">
        <v>89232</v>
      </c>
      <c r="E338" s="419" t="str">
        <f>+VLOOKUP(A338,cennik!A:G,2,FALSE)</f>
        <v>SEVROLL 02913 upper guide rail 2.35m silver</v>
      </c>
      <c r="F338" s="419" t="str">
        <f>+VLOOKUP(A338,cennik!A:B,2,FALSE)</f>
        <v>SEVROLL 02913 upper guide rail 2.35m silver</v>
      </c>
      <c r="G338" s="417" t="e">
        <f>+VLOOKUP(A338,#REF!,4,FALSE)</f>
        <v>#REF!</v>
      </c>
      <c r="H338" s="417">
        <v>2350</v>
      </c>
      <c r="I338" s="417" t="str">
        <f>CONCATENATE(H338,"-",J4)</f>
        <v>2350-argent</v>
      </c>
      <c r="Z338" s="1" t="b">
        <f t="shared" si="7"/>
        <v>1</v>
      </c>
    </row>
    <row r="339" spans="1:26" s="417" customFormat="1" ht="15" customHeight="1" x14ac:dyDescent="0.25">
      <c r="A339" s="421">
        <v>89233</v>
      </c>
      <c r="B339" s="419"/>
      <c r="C339" s="417" t="str">
        <f>CONCATENATE(H339,"-",J6)</f>
        <v xml:space="preserve">2350-olive </v>
      </c>
      <c r="D339" s="421">
        <v>89233</v>
      </c>
      <c r="E339" s="419" t="str">
        <f>+VLOOKUP(A339,cennik!A:G,2,FALSE)</f>
        <v>SEVROLL 02909 upper guide rail 2.35m olive</v>
      </c>
      <c r="F339" s="419" t="str">
        <f>+VLOOKUP(A339,cennik!A:B,2,FALSE)</f>
        <v>SEVROLL 02909 upper guide rail 2.35m olive</v>
      </c>
      <c r="G339" s="417" t="e">
        <f>+VLOOKUP(A339,#REF!,4,FALSE)</f>
        <v>#REF!</v>
      </c>
      <c r="H339" s="417">
        <v>2350</v>
      </c>
      <c r="I339" s="417" t="str">
        <f>CONCATENATE(H339,"-",J6)</f>
        <v xml:space="preserve">2350-olive </v>
      </c>
      <c r="Z339" s="1" t="b">
        <f t="shared" si="7"/>
        <v>1</v>
      </c>
    </row>
    <row r="340" spans="1:26" s="417" customFormat="1" ht="15" customHeight="1" x14ac:dyDescent="0.25">
      <c r="A340" s="421">
        <v>542865</v>
      </c>
      <c r="B340" s="419"/>
      <c r="C340" s="417" t="str">
        <f>CONCATENATE(H340,"-",J5)</f>
        <v>2350-or/laiton</v>
      </c>
      <c r="D340" s="421">
        <v>542865</v>
      </c>
      <c r="E340" s="419" t="str">
        <f>+VLOOKUP(A340,cennik!A:G,2,FALSE)</f>
        <v>SEVROLL 06811 upper guide rail 2.35m gold/brass</v>
      </c>
      <c r="F340" s="419" t="str">
        <f>+VLOOKUP(A340,cennik!A:B,2,FALSE)</f>
        <v>SEVROLL 06811 upper guide rail 2.35m gold/brass</v>
      </c>
      <c r="G340" s="417" t="e">
        <f>+VLOOKUP(A340,#REF!,4,FALSE)</f>
        <v>#REF!</v>
      </c>
      <c r="H340" s="417">
        <v>2350</v>
      </c>
      <c r="I340" s="417" t="str">
        <f>CONCATENATE(H340,"-",J5)</f>
        <v>2350-or/laiton</v>
      </c>
      <c r="Z340" s="1" t="b">
        <f t="shared" si="7"/>
        <v>1</v>
      </c>
    </row>
    <row r="341" spans="1:26" s="417" customFormat="1" ht="15" customHeight="1" x14ac:dyDescent="0.25">
      <c r="A341" s="421">
        <v>89234</v>
      </c>
      <c r="B341" s="419"/>
      <c r="C341" s="417" t="str">
        <f>CONCATENATE(H341,"-",J4)</f>
        <v>3000-argent</v>
      </c>
      <c r="D341" s="421">
        <v>89234</v>
      </c>
      <c r="E341" s="419" t="str">
        <f>+VLOOKUP(A341,cennik!A:G,2,FALSE)</f>
        <v>SEVROLL 02914 upper guide rail 3m silver</v>
      </c>
      <c r="F341" s="419" t="str">
        <f>+VLOOKUP(A341,cennik!A:B,2,FALSE)</f>
        <v>SEVROLL 02914 upper guide rail 3m silver</v>
      </c>
      <c r="G341" s="417" t="e">
        <f>+VLOOKUP(A341,#REF!,4,FALSE)</f>
        <v>#REF!</v>
      </c>
      <c r="H341" s="417">
        <v>3000</v>
      </c>
      <c r="I341" s="417" t="str">
        <f>CONCATENATE(H341,"-",J4)</f>
        <v>3000-argent</v>
      </c>
      <c r="Z341" s="1" t="b">
        <f t="shared" si="7"/>
        <v>1</v>
      </c>
    </row>
    <row r="342" spans="1:26" s="417" customFormat="1" ht="15" customHeight="1" x14ac:dyDescent="0.25">
      <c r="A342" s="421">
        <v>89235</v>
      </c>
      <c r="B342" s="419"/>
      <c r="C342" s="417" t="str">
        <f>CONCATENATE(H342,"-",J6)</f>
        <v xml:space="preserve">3000-olive </v>
      </c>
      <c r="D342" s="421">
        <v>89235</v>
      </c>
      <c r="E342" s="419" t="str">
        <f>+VLOOKUP(A342,cennik!A:G,2,FALSE)</f>
        <v>SEVROLL 02910 upper guide rail 3m olive</v>
      </c>
      <c r="F342" s="419" t="str">
        <f>+VLOOKUP(A342,cennik!A:B,2,FALSE)</f>
        <v>SEVROLL 02910 upper guide rail 3m olive</v>
      </c>
      <c r="G342" s="417" t="e">
        <f>+VLOOKUP(A342,#REF!,4,FALSE)</f>
        <v>#REF!</v>
      </c>
      <c r="H342" s="417">
        <v>3000</v>
      </c>
      <c r="I342" s="417" t="str">
        <f>CONCATENATE(H342,"-",J6)</f>
        <v xml:space="preserve">3000-olive </v>
      </c>
      <c r="Z342" s="1" t="b">
        <f t="shared" si="7"/>
        <v>1</v>
      </c>
    </row>
    <row r="343" spans="1:26" s="417" customFormat="1" ht="15" customHeight="1" x14ac:dyDescent="0.25">
      <c r="A343" s="421">
        <v>542866</v>
      </c>
      <c r="B343" s="419"/>
      <c r="C343" s="417" t="str">
        <f>CONCATENATE(H343,"-",J5)</f>
        <v>3000-or/laiton</v>
      </c>
      <c r="D343" s="421">
        <v>542866</v>
      </c>
      <c r="E343" s="419" t="str">
        <f>+VLOOKUP(A343,cennik!A:G,2,FALSE)</f>
        <v>SEVROLL 06815 upper guide rail 3m gold/brass</v>
      </c>
      <c r="F343" s="419" t="str">
        <f>+VLOOKUP(A343,cennik!A:B,2,FALSE)</f>
        <v>SEVROLL 06815 upper guide rail 3m gold/brass</v>
      </c>
      <c r="G343" s="417" t="e">
        <f>+VLOOKUP(A343,#REF!,4,FALSE)</f>
        <v>#REF!</v>
      </c>
      <c r="H343" s="417">
        <v>3000</v>
      </c>
      <c r="I343" s="417" t="str">
        <f>CONCATENATE(H343,"-",J5)</f>
        <v>3000-or/laiton</v>
      </c>
      <c r="Z343" s="1" t="b">
        <f t="shared" si="7"/>
        <v>1</v>
      </c>
    </row>
    <row r="344" spans="1:26" s="417" customFormat="1" ht="15" customHeight="1" x14ac:dyDescent="0.25">
      <c r="A344" s="421" t="s">
        <v>25</v>
      </c>
      <c r="B344" s="419"/>
      <c r="C344" s="417" t="str">
        <f>CONCATENATE(H344,"-",J4)</f>
        <v>4050-argent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4050-argent</v>
      </c>
      <c r="Z344" s="1" t="b">
        <f t="shared" si="7"/>
        <v>1</v>
      </c>
    </row>
    <row r="345" spans="1:26" s="417" customFormat="1" ht="15" customHeight="1" x14ac:dyDescent="0.25">
      <c r="A345" s="421" t="s">
        <v>26</v>
      </c>
      <c r="B345" s="419"/>
      <c r="C345" s="417" t="str">
        <f>CONCATENATE(H345,"-",J6)</f>
        <v xml:space="preserve">4050-olive 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 xml:space="preserve">4050-olive </v>
      </c>
      <c r="Z345" s="1" t="b">
        <f t="shared" si="7"/>
        <v>1</v>
      </c>
    </row>
    <row r="346" spans="1:26" s="417" customFormat="1" ht="15" customHeight="1" x14ac:dyDescent="0.25">
      <c r="A346" s="421" t="s">
        <v>27</v>
      </c>
      <c r="B346" s="419"/>
      <c r="C346" s="417" t="str">
        <f>CONCATENATE(H346,"-",J5)</f>
        <v>4050-or/laiton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4050-or/laiton</v>
      </c>
      <c r="Z346" s="1" t="b">
        <f t="shared" si="7"/>
        <v>1</v>
      </c>
    </row>
    <row r="347" spans="1:26" s="417" customFormat="1" ht="15" customHeight="1" x14ac:dyDescent="0.25">
      <c r="A347" s="421">
        <v>422043</v>
      </c>
      <c r="B347" s="419"/>
      <c r="C347" s="417" t="str">
        <f>CONCATENATE(H347,"-",J17)</f>
        <v>1700-noir mat</v>
      </c>
      <c r="D347" s="421">
        <v>422043</v>
      </c>
      <c r="E347" s="419" t="str">
        <f>+VLOOKUP(A347,cennik!A:G,2,FALSE)</f>
        <v>SEVROLL 05301 upper guide rail 1.7m black mat</v>
      </c>
      <c r="F347" s="419" t="str">
        <f>+VLOOKUP(A347,cennik!A:B,2,FALSE)</f>
        <v>SEVROLL 05301 upper guide rail 1.7m black mat</v>
      </c>
      <c r="H347" s="417">
        <v>1700</v>
      </c>
      <c r="I347" s="417" t="str">
        <f>CONCATENATE(H347,"-",J17)</f>
        <v>1700-noir mat</v>
      </c>
      <c r="Z347" s="1" t="b">
        <f t="shared" si="7"/>
        <v>1</v>
      </c>
    </row>
    <row r="348" spans="1:26" s="417" customFormat="1" ht="15" customHeight="1" x14ac:dyDescent="0.25">
      <c r="A348" s="421">
        <v>452608</v>
      </c>
      <c r="B348" s="419"/>
      <c r="C348" s="417" t="str">
        <f>CONCATENATE(H348,"-",J17)</f>
        <v>2350-noir mat</v>
      </c>
      <c r="D348" s="421">
        <v>452608</v>
      </c>
      <c r="E348" s="419" t="str">
        <f>+VLOOKUP(A348,cennik!A:G,2,FALSE)</f>
        <v>SEVROLL 05302 upper guide rail 2.35m black mat</v>
      </c>
      <c r="F348" s="419" t="str">
        <f>+VLOOKUP(A348,cennik!A:B,2,FALSE)</f>
        <v>SEVROLL 05302 upper guide rail 2.35m black mat</v>
      </c>
      <c r="H348" s="417">
        <v>2350</v>
      </c>
      <c r="I348" s="417" t="str">
        <f>CONCATENATE(H348,"-",J17)</f>
        <v>2350-noir mat</v>
      </c>
      <c r="Z348" s="1" t="b">
        <f t="shared" si="7"/>
        <v>1</v>
      </c>
    </row>
    <row r="349" spans="1:26" s="417" customFormat="1" ht="15" customHeight="1" x14ac:dyDescent="0.25">
      <c r="A349" s="421">
        <v>452734</v>
      </c>
      <c r="B349" s="419"/>
      <c r="C349" s="417" t="str">
        <f>CONCATENATE(H349,"-",J17)</f>
        <v>3000-noir mat</v>
      </c>
      <c r="D349" s="421">
        <v>452734</v>
      </c>
      <c r="E349" s="419" t="str">
        <f>+VLOOKUP(A349,cennik!A:G,2,FALSE)</f>
        <v>SEVROLL 03605 upper guide rail 3m black mat</v>
      </c>
      <c r="F349" s="419" t="str">
        <f>+VLOOKUP(A349,cennik!A:B,2,FALSE)</f>
        <v>SEVROLL 03605 upper guide rail 3m black mat</v>
      </c>
      <c r="H349" s="417">
        <v>3000</v>
      </c>
      <c r="I349" s="417" t="str">
        <f>CONCATENATE(H349,"-",J17)</f>
        <v>3000-noir mat</v>
      </c>
      <c r="Z349" s="1" t="b">
        <f t="shared" si="7"/>
        <v>1</v>
      </c>
    </row>
    <row r="350" spans="1:26" s="417" customFormat="1" ht="15" customHeight="1" x14ac:dyDescent="0.25">
      <c r="A350" s="421">
        <v>119414</v>
      </c>
      <c r="B350" s="419"/>
      <c r="C350" s="417" t="str">
        <f>CONCATENATE(H350,"-",J7)</f>
        <v>1700-olive brossé</v>
      </c>
      <c r="D350" s="421">
        <v>119414</v>
      </c>
      <c r="E350" s="419" t="str">
        <f>+VLOOKUP(A350,cennik!A:G,2,FALSE)</f>
        <v>SEVROLL 03042-Y Gemini 10 upper guide rail 1.7m brushed olive</v>
      </c>
      <c r="F350" s="419" t="str">
        <f>+VLOOKUP(A350,cennik!A:B,2,FALSE)</f>
        <v>SEVROLL 03042-Y Gemini 10 upper guide rail 1.7m brushed olive</v>
      </c>
      <c r="G350" s="417" t="e">
        <f>+VLOOKUP(A350,#REF!,4,FALSE)</f>
        <v>#REF!</v>
      </c>
      <c r="H350" s="417">
        <v>1700</v>
      </c>
      <c r="I350" s="417" t="str">
        <f>CONCATENATE(H350,"-",J7)</f>
        <v>1700-olive brossé</v>
      </c>
      <c r="Z350" s="1" t="b">
        <f t="shared" si="7"/>
        <v>1</v>
      </c>
    </row>
    <row r="351" spans="1:26" s="417" customFormat="1" ht="15" customHeight="1" x14ac:dyDescent="0.25">
      <c r="A351" s="421">
        <v>119415</v>
      </c>
      <c r="B351" s="419"/>
      <c r="C351" s="417" t="str">
        <f>CONCATENATE(H351,"-",J7)</f>
        <v>2350-olive brossé</v>
      </c>
      <c r="D351" s="421">
        <v>119415</v>
      </c>
      <c r="E351" s="419" t="str">
        <f>+VLOOKUP(A351,cennik!A:G,2,FALSE)</f>
        <v>SEVROLL 03043-Y upper guide rail 2.35m brushed olive</v>
      </c>
      <c r="F351" s="419" t="str">
        <f>+VLOOKUP(A351,cennik!A:B,2,FALSE)</f>
        <v>SEVROLL 03043-Y upper guide rail 2.35m brushed olive</v>
      </c>
      <c r="G351" s="417" t="e">
        <f>+VLOOKUP(A351,#REF!,4,FALSE)</f>
        <v>#REF!</v>
      </c>
      <c r="H351" s="417">
        <v>2350</v>
      </c>
      <c r="I351" s="417" t="str">
        <f>CONCATENATE(H351,"-",J7)</f>
        <v>2350-olive brossé</v>
      </c>
      <c r="Z351" s="1" t="b">
        <f t="shared" si="7"/>
        <v>1</v>
      </c>
    </row>
    <row r="352" spans="1:26" s="417" customFormat="1" ht="15" customHeight="1" x14ac:dyDescent="0.25">
      <c r="A352" s="421">
        <v>119416</v>
      </c>
      <c r="B352" s="419"/>
      <c r="C352" s="417" t="str">
        <f>CONCATENATE(H352,"-",J7)</f>
        <v>3000-olive brossé</v>
      </c>
      <c r="D352" s="421">
        <v>119416</v>
      </c>
      <c r="E352" s="419" t="str">
        <f>+VLOOKUP(A352,cennik!A:G,2,FALSE)</f>
        <v>SEVROLL 03044-Y upper guide rail 3m brushed olive</v>
      </c>
      <c r="F352" s="419" t="str">
        <f>+VLOOKUP(A352,cennik!A:B,2,FALSE)</f>
        <v>SEVROLL 03044-Y upper guide rail 3m brushed olive</v>
      </c>
      <c r="G352" s="417" t="e">
        <f>+VLOOKUP(A352,#REF!,4,FALSE)</f>
        <v>#REF!</v>
      </c>
      <c r="H352" s="417">
        <v>3000</v>
      </c>
      <c r="I352" s="417" t="str">
        <f>CONCATENATE(H352,"-",J7)</f>
        <v>3000-olive brossé</v>
      </c>
      <c r="Z352" s="1" t="b">
        <f t="shared" si="7"/>
        <v>1</v>
      </c>
    </row>
    <row r="353" spans="1:26" s="417" customFormat="1" ht="15" customHeight="1" x14ac:dyDescent="0.25">
      <c r="A353" s="196">
        <v>526496</v>
      </c>
      <c r="B353" s="419"/>
      <c r="C353" s="417" t="str">
        <f>CONCATENATE(H353,"-",J22)</f>
        <v>1700-structurel noir</v>
      </c>
      <c r="D353" s="196">
        <v>526496</v>
      </c>
      <c r="E353" s="419" t="str">
        <f>+VLOOKUP(A353,cennik!A:G,2,FALSE)</f>
        <v>SEVROLL 06441 upper guide rail 1.7m black structural</v>
      </c>
      <c r="F353" s="419" t="str">
        <f>+VLOOKUP(A353,cennik!A:B,2,FALSE)</f>
        <v>SEVROLL 06441 upper guide rail 1.7m black structural</v>
      </c>
      <c r="H353" s="417">
        <v>1700</v>
      </c>
      <c r="I353" s="417" t="str">
        <f>CONCATENATE(H353,"-",J22)</f>
        <v>1700-structurel noir</v>
      </c>
      <c r="Z353" s="1"/>
    </row>
    <row r="354" spans="1:26" s="417" customFormat="1" ht="15" customHeight="1" x14ac:dyDescent="0.25">
      <c r="A354" s="196">
        <v>526497</v>
      </c>
      <c r="B354" s="419"/>
      <c r="C354" s="417" t="str">
        <f>CONCATENATE(H354,"-",J22)</f>
        <v>2350-structurel noir</v>
      </c>
      <c r="D354" s="196">
        <v>526497</v>
      </c>
      <c r="E354" s="419" t="str">
        <f>+VLOOKUP(A354,cennik!A:G,2,FALSE)</f>
        <v>SEVROLL 06442 upper guide rail 2.35m black structural</v>
      </c>
      <c r="F354" s="419" t="str">
        <f>+VLOOKUP(A354,cennik!A:B,2,FALSE)</f>
        <v>SEVROLL 06442 upper guide rail 2.35m black structural</v>
      </c>
      <c r="H354" s="417">
        <v>2350</v>
      </c>
      <c r="I354" s="417" t="str">
        <f>CONCATENATE(H354,"-",J22)</f>
        <v>2350-structurel noir</v>
      </c>
      <c r="Z354" s="1"/>
    </row>
    <row r="355" spans="1:26" s="417" customFormat="1" ht="15" customHeight="1" x14ac:dyDescent="0.25">
      <c r="A355" s="196">
        <v>526500</v>
      </c>
      <c r="B355" s="419"/>
      <c r="C355" s="417" t="str">
        <f>CONCATENATE(H355,"-",J22)</f>
        <v>3000-structurel noir</v>
      </c>
      <c r="D355" s="196">
        <v>526500</v>
      </c>
      <c r="E355" s="419" t="str">
        <f>+VLOOKUP(A355,cennik!A:G,2,FALSE)</f>
        <v>SEVROLL 06124 upper guide rail 3m black structural</v>
      </c>
      <c r="F355" s="419" t="str">
        <f>+VLOOKUP(A355,cennik!A:B,2,FALSE)</f>
        <v>SEVROLL 06124 upper guide rail 3m black structural</v>
      </c>
      <c r="H355" s="417">
        <v>3000</v>
      </c>
      <c r="I355" s="417" t="str">
        <f>CONCATENATE(H355,"-",J22)</f>
        <v>3000-structurel noir</v>
      </c>
      <c r="Z355" s="1"/>
    </row>
    <row r="356" spans="1:26" s="417" customFormat="1" ht="15" customHeight="1" x14ac:dyDescent="0.25">
      <c r="A356" s="421">
        <v>205103</v>
      </c>
      <c r="B356" s="419"/>
      <c r="C356" s="417" t="str">
        <f>CONCATENATE(H356,"-",J8)</f>
        <v>1700-olive brossé foncé</v>
      </c>
      <c r="D356" s="421">
        <v>205103</v>
      </c>
      <c r="E356" s="419" t="str">
        <f>+VLOOKUP(A356,cennik!A:G,2,FALSE)</f>
        <v>SEVROLL 03100 upper guide rail 1.7 m olive dark brushed</v>
      </c>
      <c r="F356" s="419" t="str">
        <f>+VLOOKUP(A356,cennik!A:B,2,FALSE)</f>
        <v>SEVROLL 03100 upper guide rail 1.7 m olive dark brushed</v>
      </c>
      <c r="G356" s="417" t="e">
        <f>+VLOOKUP(A356,#REF!,4,FALSE)</f>
        <v>#REF!</v>
      </c>
      <c r="H356" s="417">
        <v>1700</v>
      </c>
      <c r="I356" s="417" t="str">
        <f>CONCATENATE(H356,"-",J8)</f>
        <v>1700-olive brossé foncé</v>
      </c>
      <c r="Z356" s="1" t="b">
        <f t="shared" si="7"/>
        <v>1</v>
      </c>
    </row>
    <row r="357" spans="1:26" s="417" customFormat="1" ht="15" customHeight="1" x14ac:dyDescent="0.25">
      <c r="A357" s="421">
        <v>205156</v>
      </c>
      <c r="B357" s="419"/>
      <c r="C357" s="417" t="str">
        <f>CONCATENATE(H357,"-",J8)</f>
        <v>2350-olive brossé foncé</v>
      </c>
      <c r="D357" s="421">
        <v>205156</v>
      </c>
      <c r="E357" s="419" t="str">
        <f>+VLOOKUP(A357,cennik!A:G,2,FALSE)</f>
        <v>SEVROLL 03101 upper guide rail 2.35 m olive dark brushed</v>
      </c>
      <c r="F357" s="419" t="str">
        <f>+VLOOKUP(A357,cennik!A:B,2,FALSE)</f>
        <v>SEVROLL 03101 upper guide rail 2.35 m olive dark brushed</v>
      </c>
      <c r="G357" s="417" t="e">
        <f>+VLOOKUP(A357,#REF!,4,FALSE)</f>
        <v>#REF!</v>
      </c>
      <c r="H357" s="417">
        <v>2350</v>
      </c>
      <c r="I357" s="417" t="str">
        <f>CONCATENATE(H357,"-",J8)</f>
        <v>2350-olive brossé foncé</v>
      </c>
      <c r="Z357" s="1" t="b">
        <f t="shared" si="7"/>
        <v>1</v>
      </c>
    </row>
    <row r="358" spans="1:26" s="417" customFormat="1" ht="15" customHeight="1" x14ac:dyDescent="0.25">
      <c r="A358" s="421">
        <v>205158</v>
      </c>
      <c r="B358" s="419"/>
      <c r="C358" s="417" t="str">
        <f>CONCATENATE(H358,"-",J8)</f>
        <v>3000-olive brossé foncé</v>
      </c>
      <c r="D358" s="421">
        <v>205158</v>
      </c>
      <c r="E358" s="419" t="str">
        <f>+VLOOKUP(A358,cennik!A:G,2,FALSE)</f>
        <v>SEVROLL 03102 upper guide rail 3m olive dark brushed</v>
      </c>
      <c r="F358" s="419" t="str">
        <f>+VLOOKUP(A358,cennik!A:B,2,FALSE)</f>
        <v>SEVROLL 03102 upper guide rail 3m olive dark brushed</v>
      </c>
      <c r="G358" s="417" t="e">
        <f>+VLOOKUP(A358,#REF!,4,FALSE)</f>
        <v>#REF!</v>
      </c>
      <c r="H358" s="417">
        <v>3000</v>
      </c>
      <c r="I358" s="417" t="str">
        <f>CONCATENATE(H358,"-",J8)</f>
        <v>3000-olive brossé foncé</v>
      </c>
      <c r="Z358" s="1" t="b">
        <f t="shared" si="7"/>
        <v>1</v>
      </c>
    </row>
    <row r="359" spans="1:26" s="417" customFormat="1" ht="15" customHeight="1" x14ac:dyDescent="0.25">
      <c r="A359" s="421">
        <v>205105</v>
      </c>
      <c r="B359" s="419"/>
      <c r="C359" s="417" t="str">
        <f>CONCATENATE(H359,"-",J9)</f>
        <v>1700-noir brossé</v>
      </c>
      <c r="D359" s="421">
        <v>205105</v>
      </c>
      <c r="E359" s="419" t="str">
        <f>+VLOOKUP(A359,cennik!A:G,2,FALSE)</f>
        <v>SEVROLL 03097 upper guide rail 1.7m black brushed</v>
      </c>
      <c r="F359" s="419" t="str">
        <f>+VLOOKUP(A359,cennik!A:B,2,FALSE)</f>
        <v>SEVROLL 03097 upper guide rail 1.7m black brushed</v>
      </c>
      <c r="H359" s="417">
        <v>1700</v>
      </c>
      <c r="I359" s="417" t="str">
        <f>CONCATENATE(H359,"-",J9)</f>
        <v>1700-noir brossé</v>
      </c>
      <c r="Z359" s="1" t="b">
        <f t="shared" si="7"/>
        <v>1</v>
      </c>
    </row>
    <row r="360" spans="1:26" s="417" customFormat="1" ht="15" customHeight="1" x14ac:dyDescent="0.25">
      <c r="A360" s="421">
        <v>205157</v>
      </c>
      <c r="B360" s="419"/>
      <c r="C360" s="417" t="str">
        <f>CONCATENATE(H360,"-",J9)</f>
        <v>2350-noir brossé</v>
      </c>
      <c r="D360" s="421">
        <v>205157</v>
      </c>
      <c r="E360" s="419" t="str">
        <f>+VLOOKUP(A360,cennik!A:G,2,FALSE)</f>
        <v>SEVROLL 03098 upper guide rail 2.35m black brushed</v>
      </c>
      <c r="F360" s="419" t="str">
        <f>+VLOOKUP(A360,cennik!A:B,2,FALSE)</f>
        <v>SEVROLL 03098 upper guide rail 2.35m black brushed</v>
      </c>
      <c r="H360" s="417">
        <v>2350</v>
      </c>
      <c r="I360" s="417" t="str">
        <f>CONCATENATE(H360,"-",J9)</f>
        <v>2350-noir brossé</v>
      </c>
      <c r="Z360" s="1" t="b">
        <f t="shared" si="7"/>
        <v>1</v>
      </c>
    </row>
    <row r="361" spans="1:26" s="417" customFormat="1" ht="15" customHeight="1" x14ac:dyDescent="0.25">
      <c r="A361" s="421">
        <v>205159</v>
      </c>
      <c r="B361" s="419"/>
      <c r="C361" s="417" t="str">
        <f>CONCATENATE(H361,"-",J9)</f>
        <v>3000-noir brossé</v>
      </c>
      <c r="D361" s="421">
        <v>205159</v>
      </c>
      <c r="E361" s="419" t="str">
        <f>+VLOOKUP(A361,cennik!A:G,2,FALSE)</f>
        <v>SEVROLL 03099 upper guide rail 3m black brushed</v>
      </c>
      <c r="F361" s="419" t="str">
        <f>+VLOOKUP(A361,cennik!A:B,2,FALSE)</f>
        <v>SEVROLL 03099 upper guide rail 3m black brushed</v>
      </c>
      <c r="H361" s="417">
        <v>3000</v>
      </c>
      <c r="I361" s="417" t="str">
        <f>CONCATENATE(H361,"-",J9)</f>
        <v>3000-noir brossé</v>
      </c>
      <c r="Z361" s="1" t="b">
        <f t="shared" si="7"/>
        <v>1</v>
      </c>
    </row>
    <row r="362" spans="1:26" s="417" customFormat="1" ht="15" customHeight="1" x14ac:dyDescent="0.25">
      <c r="A362" s="421">
        <v>276737</v>
      </c>
      <c r="B362" s="419"/>
      <c r="C362" s="417" t="str">
        <f>CONCATENATE(H362,"-",J15)</f>
        <v xml:space="preserve">1700-blanc brillant </v>
      </c>
      <c r="D362" s="421">
        <v>276737</v>
      </c>
      <c r="E362" s="419" t="str">
        <f>+VLOOKUP(A362,cennik!A:G,2,FALSE)</f>
        <v>SEVROLL 04064 upper guide rail 1.7m white gloss</v>
      </c>
      <c r="F362" s="419" t="str">
        <f>+VLOOKUP(A362,cennik!A:B,2,FALSE)</f>
        <v>SEVROLL 04064 upper guide rail 1.7m white gloss</v>
      </c>
      <c r="H362" s="417">
        <v>1700</v>
      </c>
      <c r="I362" s="417" t="str">
        <f>CONCATENATE(H362,"-",J15)</f>
        <v xml:space="preserve">1700-blanc brillant </v>
      </c>
      <c r="Z362" s="1" t="b">
        <f t="shared" si="7"/>
        <v>1</v>
      </c>
    </row>
    <row r="363" spans="1:26" s="417" customFormat="1" ht="15" customHeight="1" x14ac:dyDescent="0.25">
      <c r="A363" s="421">
        <v>267944</v>
      </c>
      <c r="B363" s="419"/>
      <c r="C363" s="417" t="str">
        <f>CONCATENATE(H363,"-",J15)</f>
        <v xml:space="preserve">2350-blanc brillant </v>
      </c>
      <c r="D363" s="421">
        <v>267944</v>
      </c>
      <c r="E363" s="419" t="str">
        <f>+VLOOKUP(A363,cennik!A:G,2,FALSE)</f>
        <v>SEVROLL 04065 upper guide rail 2.35m white gloss</v>
      </c>
      <c r="F363" s="419" t="str">
        <f>+VLOOKUP(A363,cennik!A:B,2,FALSE)</f>
        <v>SEVROLL 04065 upper guide rail 2.35m white gloss</v>
      </c>
      <c r="H363" s="417">
        <v>2350</v>
      </c>
      <c r="I363" s="417" t="str">
        <f>CONCATENATE(H363,"-",J15)</f>
        <v xml:space="preserve">2350-blanc brillant </v>
      </c>
      <c r="Z363" s="1" t="b">
        <f t="shared" si="7"/>
        <v>1</v>
      </c>
    </row>
    <row r="364" spans="1:26" s="417" customFormat="1" ht="15" customHeight="1" x14ac:dyDescent="0.25">
      <c r="A364" s="421">
        <v>265066</v>
      </c>
      <c r="B364" s="419"/>
      <c r="C364" s="417" t="str">
        <f>CONCATENATE(H364,"-",J15)</f>
        <v xml:space="preserve">3000-blanc brillant </v>
      </c>
      <c r="D364" s="421">
        <v>265066</v>
      </c>
      <c r="E364" s="419" t="str">
        <f>+VLOOKUP(A364,cennik!A:G,2,FALSE)</f>
        <v>SEVROLL 00169 upper guide rail 3m white gloss</v>
      </c>
      <c r="F364" s="419" t="str">
        <f>+VLOOKUP(A364,cennik!A:B,2,FALSE)</f>
        <v>SEVROLL 00169 upper guide rail 3m white gloss</v>
      </c>
      <c r="H364" s="417">
        <v>3000</v>
      </c>
      <c r="I364" s="417" t="str">
        <f>CONCATENATE(H364,"-",J15)</f>
        <v xml:space="preserve">3000-blanc brillant </v>
      </c>
      <c r="Z364" s="1" t="b">
        <f t="shared" si="7"/>
        <v>1</v>
      </c>
    </row>
    <row r="365" spans="1:26" s="417" customFormat="1" ht="15" customHeight="1" x14ac:dyDescent="0.25">
      <c r="A365" s="421">
        <v>278058</v>
      </c>
      <c r="B365" s="419"/>
      <c r="C365" s="417" t="str">
        <f>CONCATENATE(H365,"-",J4)</f>
        <v>3000-argent</v>
      </c>
      <c r="D365" s="421">
        <v>278058</v>
      </c>
      <c r="E365" s="419" t="str">
        <f>+VLOOKUP(A365,cennik!A:G,2,FALSE)</f>
        <v>SEVROLL 04096 Pax upper guide rail 3m silver</v>
      </c>
      <c r="F365" s="419" t="str">
        <f>+VLOOKUP(A365,cennik!A:B,2,FALSE)</f>
        <v>SEVROLL 04096 Pax upper guide rail 3m silver</v>
      </c>
      <c r="H365" s="417">
        <v>3000</v>
      </c>
      <c r="I365" s="417" t="str">
        <f>CONCATENATE(H365,"-",J4)</f>
        <v>3000-argent</v>
      </c>
      <c r="Z365" s="1" t="b">
        <f t="shared" ref="Z365:Z437" si="8">A365=D365</f>
        <v>1</v>
      </c>
    </row>
    <row r="366" spans="1:26" s="417" customFormat="1" ht="15" customHeight="1" x14ac:dyDescent="0.25">
      <c r="A366" s="421">
        <v>284525</v>
      </c>
      <c r="B366" s="419"/>
      <c r="C366" s="417" t="str">
        <f>CONCATENATE(H366,"-",J15)</f>
        <v xml:space="preserve">3000-blanc brillant </v>
      </c>
      <c r="D366" s="421">
        <v>284525</v>
      </c>
      <c r="E366" s="419" t="str">
        <f>+VLOOKUP(A366,cennik!A:G,2,FALSE)</f>
        <v>SEVROLL 04100 Pax upper guide rail 3m white gloss</v>
      </c>
      <c r="F366" s="419" t="str">
        <f>+VLOOKUP(A366,cennik!A:B,2,FALSE)</f>
        <v>SEVROLL 04100 Pax upper guide rail 3m white gloss</v>
      </c>
      <c r="H366" s="417">
        <v>3000</v>
      </c>
      <c r="I366" s="417" t="str">
        <f>CONCATENATE(H366,"-",J15)</f>
        <v xml:space="preserve">3000-blanc brillant </v>
      </c>
      <c r="Z366" s="1" t="b">
        <f t="shared" si="8"/>
        <v>1</v>
      </c>
    </row>
    <row r="367" spans="1:26" s="417" customFormat="1" ht="15" customHeight="1" x14ac:dyDescent="0.25">
      <c r="A367" s="418">
        <v>405377</v>
      </c>
      <c r="C367" s="417" t="str">
        <f>CONCATENATE(H367,"-",J16)</f>
        <v>1700-noir brillant</v>
      </c>
      <c r="D367" s="418">
        <v>405377</v>
      </c>
      <c r="E367" s="419" t="str">
        <f>+VLOOKUP(A367,cennik!A:G,2,FALSE)</f>
        <v>SEVROLL 05149 upper guide rail 1.7m black gloss</v>
      </c>
      <c r="F367" s="419" t="str">
        <f>+VLOOKUP(A367,cennik!A:B,2,FALSE)</f>
        <v>SEVROLL 05149 upper guide rail 1.7m black gloss</v>
      </c>
      <c r="H367" s="417">
        <v>1700</v>
      </c>
      <c r="I367" s="417" t="str">
        <f>CONCATENATE(H367,"-",J16)</f>
        <v>1700-noir brillant</v>
      </c>
      <c r="Z367" s="1" t="b">
        <f t="shared" si="8"/>
        <v>1</v>
      </c>
    </row>
    <row r="368" spans="1:26" s="417" customFormat="1" ht="15" customHeight="1" x14ac:dyDescent="0.25">
      <c r="A368" s="418">
        <v>405379</v>
      </c>
      <c r="C368" s="417" t="str">
        <f>CONCATENATE(H368,"-",J16)</f>
        <v>2350-noir brillant</v>
      </c>
      <c r="D368" s="418">
        <v>405379</v>
      </c>
      <c r="E368" s="419" t="str">
        <f>+VLOOKUP(A368,cennik!A:G,2,FALSE)</f>
        <v>SEVROLL 05150 upper guide bar 2.35m black gloss</v>
      </c>
      <c r="F368" s="419" t="str">
        <f>+VLOOKUP(A368,cennik!A:B,2,FALSE)</f>
        <v>SEVROLL 05150 upper guide bar 2.35m black gloss</v>
      </c>
      <c r="H368" s="417">
        <v>2350</v>
      </c>
      <c r="I368" s="417" t="str">
        <f>CONCATENATE(H368,"-",J16)</f>
        <v>2350-noir brillant</v>
      </c>
      <c r="Z368" s="1" t="b">
        <f t="shared" si="8"/>
        <v>1</v>
      </c>
    </row>
    <row r="369" spans="1:26" s="417" customFormat="1" ht="15" customHeight="1" x14ac:dyDescent="0.25">
      <c r="A369" s="418">
        <v>405382</v>
      </c>
      <c r="C369" s="417" t="str">
        <f>CONCATENATE(H369,"-",J16)</f>
        <v>3000-noir brillant</v>
      </c>
      <c r="D369" s="418">
        <v>405382</v>
      </c>
      <c r="E369" s="419" t="str">
        <f>+VLOOKUP(A369,cennik!A:G,2,FALSE)</f>
        <v>SEVROLL 05184 upper guide rail 3m black gloss</v>
      </c>
      <c r="F369" s="419" t="str">
        <f>+VLOOKUP(A369,cennik!A:B,2,FALSE)</f>
        <v>SEVROLL 05184 upper guide rail 3m black gloss</v>
      </c>
      <c r="H369" s="417">
        <v>3000</v>
      </c>
      <c r="I369" s="417" t="str">
        <f>CONCATENATE(H369,"-",J16)</f>
        <v>3000-noir brillant</v>
      </c>
      <c r="Z369" s="1" t="b">
        <f t="shared" si="8"/>
        <v>1</v>
      </c>
    </row>
    <row r="370" spans="1:26" s="417" customFormat="1" ht="15" customHeight="1" x14ac:dyDescent="0.25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upper guide rail 1.7m graphite</v>
      </c>
      <c r="F370" s="419" t="str">
        <f>+VLOOKUP(A370,cennik!A:B,2,FALSE)</f>
        <v>SEVROLL 06039 upper guide rail 1.7m graphite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25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upper guide rail 2.35m graphite</v>
      </c>
      <c r="F371" s="419" t="str">
        <f>+VLOOKUP(A371,cennik!A:B,2,FALSE)</f>
        <v>SEVROLL 06040 upper guide rail 2.35m graphite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25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upper guide rail 3m graphite</v>
      </c>
      <c r="F372" s="419" t="str">
        <f>+VLOOKUP(A372,cennik!A:B,2,FALSE)</f>
        <v>SEVROLL 05966 upper guide rail 3m graphite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25">
      <c r="A373" s="418">
        <v>497670</v>
      </c>
      <c r="C373" s="417" t="str">
        <f>CONCATENATE(H373,"-",J18)</f>
        <v xml:space="preserve">1700-blanc mat </v>
      </c>
      <c r="D373" s="418">
        <v>497670</v>
      </c>
      <c r="E373" s="419" t="str">
        <f>+VLOOKUP(A373,cennik!A:G,2,FALSE)</f>
        <v>SEVROLL 05942 upper guide rail 1.7m white mat</v>
      </c>
      <c r="F373" s="419" t="str">
        <f>+VLOOKUP(A373,cennik!A:B,2,FALSE)</f>
        <v>SEVROLL 05942 upper guide rail 1.7m white mat</v>
      </c>
      <c r="H373" s="417">
        <v>1700</v>
      </c>
      <c r="I373" s="417" t="str">
        <f>CONCATENATE(H373,"-",J18)</f>
        <v xml:space="preserve">1700-blanc mat </v>
      </c>
      <c r="Z373" s="1"/>
    </row>
    <row r="374" spans="1:26" s="417" customFormat="1" ht="15" customHeight="1" x14ac:dyDescent="0.25">
      <c r="A374" s="418">
        <v>497672</v>
      </c>
      <c r="C374" s="417" t="str">
        <f>CONCATENATE(H374,"-",J18)</f>
        <v xml:space="preserve">2350-blanc mat </v>
      </c>
      <c r="D374" s="418">
        <v>497672</v>
      </c>
      <c r="E374" s="419" t="str">
        <f>+VLOOKUP(A374,cennik!A:G,2,FALSE)</f>
        <v>SEVROLL 05943 upper guide rail 2.35m white mat</v>
      </c>
      <c r="F374" s="419" t="str">
        <f>+VLOOKUP(A374,cennik!A:B,2,FALSE)</f>
        <v>SEVROLL 05943 upper guide rail 2.35m white mat</v>
      </c>
      <c r="H374" s="417">
        <v>2350</v>
      </c>
      <c r="I374" s="417" t="str">
        <f>CONCATENATE(H374,"-",J18)</f>
        <v xml:space="preserve">2350-blanc mat </v>
      </c>
      <c r="Z374" s="1"/>
    </row>
    <row r="375" spans="1:26" s="417" customFormat="1" ht="15" customHeight="1" x14ac:dyDescent="0.25">
      <c r="A375" s="418">
        <v>497673</v>
      </c>
      <c r="C375" s="417" t="str">
        <f>CONCATENATE(H375,"-",J18)</f>
        <v xml:space="preserve">3000-blanc mat </v>
      </c>
      <c r="D375" s="418">
        <v>497673</v>
      </c>
      <c r="E375" s="419" t="str">
        <f>+VLOOKUP(A375,cennik!A:G,2,FALSE)</f>
        <v>SEVROLL 05944 upper guide rail 3m white mat</v>
      </c>
      <c r="F375" s="419" t="str">
        <f>+VLOOKUP(A375,cennik!A:B,2,FALSE)</f>
        <v>SEVROLL 05944 upper guide rail 3m white mat</v>
      </c>
      <c r="H375" s="417">
        <v>3000</v>
      </c>
      <c r="I375" s="417" t="str">
        <f>CONCATENATE(H375,"-",J18)</f>
        <v xml:space="preserve">3000-blanc mat </v>
      </c>
      <c r="Z375" s="1"/>
    </row>
    <row r="376" spans="1:26" s="417" customFormat="1" ht="15" customHeight="1" x14ac:dyDescent="0.25">
      <c r="A376" s="417">
        <v>422043</v>
      </c>
      <c r="C376" s="417" t="str">
        <f>CONCATENATE(H376,"-",J17)</f>
        <v>1700-noir mat</v>
      </c>
      <c r="D376" s="417">
        <v>422043</v>
      </c>
      <c r="E376" s="419" t="str">
        <f>+VLOOKUP(A376,cennik!A:G,2,FALSE)</f>
        <v>SEVROLL 05301 upper guide rail 1.7m black mat</v>
      </c>
      <c r="F376" s="419" t="str">
        <f>+VLOOKUP(A376,cennik!A:B,2,FALSE)</f>
        <v>SEVROLL 05301 upper guide rail 1.7m black mat</v>
      </c>
      <c r="H376" s="417">
        <v>1700</v>
      </c>
      <c r="I376" s="417" t="str">
        <f>CONCATENATE(H376,"-",J17)</f>
        <v>1700-noir mat</v>
      </c>
      <c r="Z376" s="1" t="b">
        <f t="shared" si="8"/>
        <v>1</v>
      </c>
    </row>
    <row r="377" spans="1:26" s="417" customFormat="1" ht="15" customHeight="1" x14ac:dyDescent="0.25">
      <c r="A377" s="417">
        <v>452608</v>
      </c>
      <c r="C377" s="417" t="str">
        <f>CONCATENATE(H377,"-",J17)</f>
        <v>2350-noir mat</v>
      </c>
      <c r="D377" s="417">
        <v>452608</v>
      </c>
      <c r="E377" s="419" t="str">
        <f>+VLOOKUP(A377,cennik!A:G,2,FALSE)</f>
        <v>SEVROLL 05302 upper guide rail 2.35m black mat</v>
      </c>
      <c r="F377" s="419" t="str">
        <f>+VLOOKUP(A377,cennik!A:B,2,FALSE)</f>
        <v>SEVROLL 05302 upper guide rail 2.35m black mat</v>
      </c>
      <c r="H377" s="417">
        <v>2350</v>
      </c>
      <c r="I377" s="417" t="str">
        <f>CONCATENATE(H377,"-",J17)</f>
        <v>2350-noir mat</v>
      </c>
      <c r="Z377" s="1" t="b">
        <f t="shared" si="8"/>
        <v>1</v>
      </c>
    </row>
    <row r="378" spans="1:26" ht="15" customHeight="1" x14ac:dyDescent="0.25">
      <c r="A378" s="418">
        <v>452734</v>
      </c>
      <c r="B378" s="417"/>
      <c r="C378" s="417" t="str">
        <f>CONCATENATE(H378,"-",J17)</f>
        <v>3000-noir mat</v>
      </c>
      <c r="D378" s="418">
        <v>452734</v>
      </c>
      <c r="E378" s="419" t="str">
        <f>+VLOOKUP(A378,cennik!A:G,2,FALSE)</f>
        <v>SEVROLL 03605 upper guide rail 3m black mat</v>
      </c>
      <c r="F378" s="419" t="str">
        <f>+VLOOKUP(A378,cennik!A:B,2,FALSE)</f>
        <v>SEVROLL 03605 upper guide rail 3m black mat</v>
      </c>
      <c r="G378" s="417"/>
      <c r="H378" s="417">
        <v>3000</v>
      </c>
      <c r="I378" s="417" t="str">
        <f>CONCATENATE(H378,"-",J17)</f>
        <v>3000-noir mat</v>
      </c>
      <c r="Z378" s="1" t="b">
        <f t="shared" si="8"/>
        <v>1</v>
      </c>
    </row>
    <row r="379" spans="1:26" ht="15" customHeight="1" x14ac:dyDescent="0.25">
      <c r="A379" s="196">
        <v>526496</v>
      </c>
      <c r="B379" s="417"/>
      <c r="C379" s="417" t="str">
        <f>CONCATENATE(H379,"-",J22)</f>
        <v>1700-structurel noir</v>
      </c>
      <c r="D379" s="196">
        <v>526496</v>
      </c>
      <c r="E379" s="419" t="str">
        <f>+VLOOKUP(A379,cennik!A:G,2,FALSE)</f>
        <v>SEVROLL 06441 upper guide rail 1.7m black structural</v>
      </c>
      <c r="F379" s="419" t="str">
        <f>+VLOOKUP(A379,cennik!A:B,2,FALSE)</f>
        <v>SEVROLL 06441 upper guide rail 1.7m black structural</v>
      </c>
      <c r="G379" s="417"/>
      <c r="H379" s="417">
        <v>1700</v>
      </c>
      <c r="I379" s="417" t="str">
        <f>CONCATENATE(H379,"-",J22)</f>
        <v>1700-structurel noir</v>
      </c>
    </row>
    <row r="380" spans="1:26" ht="15" customHeight="1" x14ac:dyDescent="0.25">
      <c r="A380" s="196">
        <v>526497</v>
      </c>
      <c r="B380" s="417"/>
      <c r="C380" s="417" t="str">
        <f>CONCATENATE(H380,"-",J22)</f>
        <v>2350-structurel noir</v>
      </c>
      <c r="D380" s="196">
        <v>526497</v>
      </c>
      <c r="E380" s="419" t="str">
        <f>+VLOOKUP(A380,cennik!A:G,2,FALSE)</f>
        <v>SEVROLL 06442 upper guide rail 2.35m black structural</v>
      </c>
      <c r="F380" s="419" t="str">
        <f>+VLOOKUP(A380,cennik!A:B,2,FALSE)</f>
        <v>SEVROLL 06442 upper guide rail 2.35m black structural</v>
      </c>
      <c r="G380" s="417"/>
      <c r="H380" s="417">
        <v>2350</v>
      </c>
      <c r="I380" s="417" t="str">
        <f>CONCATENATE(H380,"-",J22)</f>
        <v>2350-structurel noir</v>
      </c>
    </row>
    <row r="381" spans="1:26" ht="15" customHeight="1" x14ac:dyDescent="0.25">
      <c r="A381" s="196">
        <v>526500</v>
      </c>
      <c r="B381" s="417"/>
      <c r="C381" s="417" t="str">
        <f>CONCATENATE(H381,"-",J22)</f>
        <v>3000-structurel noir</v>
      </c>
      <c r="D381" s="196">
        <v>526500</v>
      </c>
      <c r="E381" s="419" t="str">
        <f>+VLOOKUP(A381,cennik!A:G,2,FALSE)</f>
        <v>SEVROLL 06124 upper guide rail 3m black structural</v>
      </c>
      <c r="F381" s="419" t="str">
        <f>+VLOOKUP(A381,cennik!A:B,2,FALSE)</f>
        <v>SEVROLL 06124 upper guide rail 3m black structural</v>
      </c>
      <c r="G381" s="417"/>
      <c r="H381" s="417">
        <v>3000</v>
      </c>
      <c r="I381" s="417" t="str">
        <f>CONCATENATE(H381,"-",J22)</f>
        <v>3000-structurel noir</v>
      </c>
    </row>
    <row r="382" spans="1:26" ht="15" customHeight="1" x14ac:dyDescent="0.25">
      <c r="A382" s="2">
        <v>452735</v>
      </c>
      <c r="C382" s="1" t="str">
        <f>CONCATENATE(H382,"-",J17)</f>
        <v>3000-noir mat</v>
      </c>
      <c r="D382" s="2">
        <v>452735</v>
      </c>
      <c r="E382" s="429" t="str">
        <f>+VLOOKUP(A382,cennik!A:G,2,FALSE)</f>
        <v>SEVROLL 05324 Pax upper guide rail 3m black mat</v>
      </c>
      <c r="F382" s="48" t="str">
        <f>+VLOOKUP(A382,cennik!A:B,2,FALSE)</f>
        <v>SEVROLL 05324 Pax upper guide rail 3m black mat</v>
      </c>
      <c r="H382" s="1">
        <v>3000</v>
      </c>
      <c r="I382" s="1" t="str">
        <f>CONCATENATE(H382,"-",J17)</f>
        <v>3000-noir mat</v>
      </c>
      <c r="Z382" s="1" t="b">
        <f t="shared" si="8"/>
        <v>1</v>
      </c>
    </row>
    <row r="383" spans="1:26" ht="15" customHeight="1" x14ac:dyDescent="0.25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25">
      <c r="A384" s="49">
        <v>224146</v>
      </c>
      <c r="B384" s="163"/>
      <c r="C384" s="1" t="str">
        <f>CONCATENATE(H384,"-",J4)</f>
        <v>1500-argent</v>
      </c>
      <c r="D384" s="49">
        <v>224146</v>
      </c>
      <c r="E384" s="48" t="str">
        <f>+VLOOKUP(A384,cennik!A:G,2,FALSE)</f>
        <v>SEVROLL 03755 upper guide rail Simple/Blue 1.5m (for laminate 10mm) silver</v>
      </c>
      <c r="F384" s="48" t="str">
        <f>+VLOOKUP(A384,cennik!A:B,2,FALSE)</f>
        <v>SEVROLL 03755 upper guide rail Simple/Blue 1.5m (for laminate 10mm) silver</v>
      </c>
      <c r="H384" s="1">
        <v>1500</v>
      </c>
      <c r="I384" s="1" t="str">
        <f>CONCATENATE(H384,"-",J4)</f>
        <v>1500-argent</v>
      </c>
      <c r="Z384" s="1" t="b">
        <f t="shared" si="8"/>
        <v>1</v>
      </c>
    </row>
    <row r="385" spans="1:26" ht="15" customHeight="1" x14ac:dyDescent="0.25">
      <c r="A385" s="49">
        <v>224147</v>
      </c>
      <c r="B385" s="163"/>
      <c r="C385" s="1" t="str">
        <f>CONCATENATE(H385,"-",J4)</f>
        <v>2000-argent</v>
      </c>
      <c r="D385" s="49">
        <v>224147</v>
      </c>
      <c r="E385" s="48" t="str">
        <f>+VLOOKUP(A385,cennik!A:G,2,FALSE)</f>
        <v>SEVROLL 03756 upper guide rail Simple/Blue 2m (for laminate 10mm) silver</v>
      </c>
      <c r="F385" s="48" t="str">
        <f>+VLOOKUP(A385,cennik!A:B,2,FALSE)</f>
        <v>SEVROLL 03756 upper guide rail Simple/Blue 2m (for laminate 10mm) silver</v>
      </c>
      <c r="H385" s="1">
        <v>2000</v>
      </c>
      <c r="I385" s="1" t="str">
        <f>CONCATENATE(H385,"-",J4)</f>
        <v>2000-argent</v>
      </c>
      <c r="Z385" s="1" t="b">
        <f t="shared" si="8"/>
        <v>1</v>
      </c>
    </row>
    <row r="386" spans="1:26" ht="15" customHeight="1" x14ac:dyDescent="0.25">
      <c r="A386" s="49">
        <v>222573</v>
      </c>
      <c r="B386" s="163"/>
      <c r="C386" s="1" t="str">
        <f>CONCATENATE(H386,"-",J4)</f>
        <v>3000-argent</v>
      </c>
      <c r="D386" s="49">
        <v>222573</v>
      </c>
      <c r="E386" s="48" t="str">
        <f>+VLOOKUP(A386,cennik!A:G,2,FALSE)</f>
        <v>SEVROLL 03580 upper guide rail Simple/Blue 3m (for laminate 10mm) silver</v>
      </c>
      <c r="F386" s="48" t="str">
        <f>+VLOOKUP(A386,cennik!A:B,2,FALSE)</f>
        <v>SEVROLL 03580 upper guide rail Simple/Blue 3m (for laminate 10mm) silver</v>
      </c>
      <c r="H386" s="1">
        <v>3000</v>
      </c>
      <c r="I386" s="1" t="str">
        <f>CONCATENATE(H386,"-",J4)</f>
        <v>3000-argent</v>
      </c>
      <c r="Z386" s="1" t="b">
        <f t="shared" si="8"/>
        <v>1</v>
      </c>
    </row>
    <row r="387" spans="1:26" ht="15" customHeight="1" x14ac:dyDescent="0.25">
      <c r="A387" s="49">
        <v>224149</v>
      </c>
      <c r="B387" s="163"/>
      <c r="C387" s="1" t="str">
        <f>CONCATENATE(H387,"-",J6)</f>
        <v xml:space="preserve">1500-olive </v>
      </c>
      <c r="D387" s="49">
        <v>224149</v>
      </c>
      <c r="E387" s="48" t="e">
        <f>+VLOOKUP(A387,cennik!A:G,2,FALSE)</f>
        <v>#N/A</v>
      </c>
      <c r="F387" s="48" t="e">
        <f>+VLOOKUP(A387,cennik!A:B,2,FALSE)</f>
        <v>#N/A</v>
      </c>
      <c r="H387" s="1">
        <v>1500</v>
      </c>
      <c r="I387" s="1" t="str">
        <f>CONCATENATE(H387,"-",J6)</f>
        <v xml:space="preserve">1500-olive </v>
      </c>
      <c r="Z387" s="1" t="b">
        <f t="shared" si="8"/>
        <v>1</v>
      </c>
    </row>
    <row r="388" spans="1:26" ht="15" customHeight="1" x14ac:dyDescent="0.25">
      <c r="A388" s="49">
        <v>224150</v>
      </c>
      <c r="B388" s="163"/>
      <c r="C388" s="1" t="str">
        <f>CONCATENATE(H388,"-",J6)</f>
        <v xml:space="preserve">2000-olive </v>
      </c>
      <c r="D388" s="49">
        <v>224150</v>
      </c>
      <c r="E388" s="48" t="e">
        <f>+VLOOKUP(A388,cennik!A:G,2,FALSE)</f>
        <v>#N/A</v>
      </c>
      <c r="F388" s="48" t="e">
        <f>+VLOOKUP(A388,cennik!A:B,2,FALSE)</f>
        <v>#N/A</v>
      </c>
      <c r="H388" s="1">
        <v>2000</v>
      </c>
      <c r="I388" s="1" t="str">
        <f>CONCATENATE(H388,"-",J6)</f>
        <v xml:space="preserve">2000-olive </v>
      </c>
      <c r="Z388" s="1" t="b">
        <f t="shared" si="8"/>
        <v>1</v>
      </c>
    </row>
    <row r="389" spans="1:26" ht="15" customHeight="1" x14ac:dyDescent="0.25">
      <c r="A389" s="49">
        <v>223563</v>
      </c>
      <c r="B389" s="163"/>
      <c r="C389" s="1" t="str">
        <f>CONCATENATE(H389,"-",J6)</f>
        <v xml:space="preserve">3000-olive </v>
      </c>
      <c r="D389" s="49">
        <v>223563</v>
      </c>
      <c r="E389" s="48" t="str">
        <f>+VLOOKUP(A389,cennik!A:G,2,FALSE)</f>
        <v>SEVROLL 03581 upper guide rail Simple/Blue 3m (for laminate 10mm) olive</v>
      </c>
      <c r="F389" s="48" t="str">
        <f>+VLOOKUP(A389,cennik!A:B,2,FALSE)</f>
        <v>SEVROLL 03581 upper guide rail Simple/Blue 3m (for laminate 10mm) olive</v>
      </c>
      <c r="H389" s="1">
        <v>3000</v>
      </c>
      <c r="I389" s="1" t="str">
        <f>CONCATENATE(H389,"-",J6)</f>
        <v xml:space="preserve">3000-olive </v>
      </c>
      <c r="Z389" s="1" t="b">
        <f t="shared" si="8"/>
        <v>1</v>
      </c>
    </row>
    <row r="390" spans="1:26" ht="15" customHeight="1" x14ac:dyDescent="0.25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25">
      <c r="A391" s="49">
        <v>224131</v>
      </c>
      <c r="B391" s="163"/>
      <c r="C391" s="1" t="str">
        <f>CONCATENATE(H391,"-",J4)</f>
        <v>1500-argent</v>
      </c>
      <c r="D391" s="49">
        <v>224131</v>
      </c>
      <c r="E391" s="48" t="str">
        <f>+VLOOKUP(A391,cennik!A:G,2,FALSE)</f>
        <v>SEVROLL 04460 upper guide rail Simple/Blue 1.5m (for laminate 18mm) silver</v>
      </c>
      <c r="F391" s="48" t="str">
        <f>+VLOOKUP(A391,cennik!A:B,2,FALSE)</f>
        <v>SEVROLL 04460 upper guide rail Simple/Blue 1.5m (for laminate 18mm) silver</v>
      </c>
      <c r="H391" s="1">
        <v>1500</v>
      </c>
      <c r="I391" s="1" t="str">
        <f>CONCATENATE(H391,"-",J4)</f>
        <v>1500-argent</v>
      </c>
      <c r="Z391" s="1" t="b">
        <f t="shared" si="8"/>
        <v>1</v>
      </c>
    </row>
    <row r="392" spans="1:26" ht="15" customHeight="1" x14ac:dyDescent="0.25">
      <c r="A392" s="49">
        <v>224132</v>
      </c>
      <c r="B392" s="163"/>
      <c r="C392" s="1" t="str">
        <f>CONCATENATE(H392,"-",J4)</f>
        <v>2000-argent</v>
      </c>
      <c r="D392" s="49">
        <v>224132</v>
      </c>
      <c r="E392" s="48" t="str">
        <f>+VLOOKUP(A392,cennik!A:G,2,FALSE)</f>
        <v>SEVROLL 04461 upper guide rail Simple/Blue 2m (for laminate 18mm) silver</v>
      </c>
      <c r="F392" s="48" t="str">
        <f>+VLOOKUP(A392,cennik!A:B,2,FALSE)</f>
        <v>SEVROLL 04461 upper guide rail Simple/Blue 2m (for laminate 18mm) silver</v>
      </c>
      <c r="H392" s="1">
        <v>2000</v>
      </c>
      <c r="I392" s="1" t="str">
        <f>CONCATENATE(H392,"-",J4)</f>
        <v>2000-argent</v>
      </c>
      <c r="Z392" s="1" t="b">
        <f t="shared" si="8"/>
        <v>1</v>
      </c>
    </row>
    <row r="393" spans="1:26" ht="15" customHeight="1" x14ac:dyDescent="0.25">
      <c r="A393" s="49">
        <v>222571</v>
      </c>
      <c r="B393" s="163"/>
      <c r="C393" s="1" t="str">
        <f>CONCATENATE(H393,"-",J4)</f>
        <v>3000-argent</v>
      </c>
      <c r="D393" s="49">
        <v>222571</v>
      </c>
      <c r="E393" s="48" t="str">
        <f>+VLOOKUP(A393,cennik!A:G,2,FALSE)</f>
        <v>SEVROLL 04463 upper guide rail Simple/Blue 3m (for laminate 18mm) silver</v>
      </c>
      <c r="F393" s="48" t="str">
        <f>+VLOOKUP(A393,cennik!A:B,2,FALSE)</f>
        <v>SEVROLL 04463 upper guide rail Simple/Blue 3m (for laminate 18mm) silver</v>
      </c>
      <c r="H393" s="1">
        <v>3000</v>
      </c>
      <c r="I393" s="1" t="str">
        <f>CONCATENATE(H393,"-",J4)</f>
        <v>3000-argent</v>
      </c>
      <c r="Z393" s="1" t="b">
        <f t="shared" si="8"/>
        <v>1</v>
      </c>
    </row>
    <row r="394" spans="1:26" ht="15" customHeight="1" x14ac:dyDescent="0.25">
      <c r="A394" s="2">
        <v>488237</v>
      </c>
      <c r="B394" s="445"/>
      <c r="C394" s="1" t="str">
        <f>CONCATENATE(H394,"-",J17)</f>
        <v>1500-noir mat</v>
      </c>
      <c r="D394" s="2">
        <v>488237</v>
      </c>
      <c r="E394" s="48" t="str">
        <f>+VLOOKUP(A394,cennik!A:G,2,FALSE)</f>
        <v>SEVROLL 05749 upper guide bar Simple/Blue 2m (for laminate 18mm) black mat</v>
      </c>
      <c r="F394" s="48" t="str">
        <f>+VLOOKUP(A394,cennik!A:B,2,FALSE)</f>
        <v>SEVROLL 05749 upper guide bar Simple/Blue 2m (for laminate 18mm) black mat</v>
      </c>
      <c r="H394" s="1">
        <v>1500</v>
      </c>
      <c r="I394" s="1" t="str">
        <f>CONCATENATE(H394,"-",J17)</f>
        <v>1500-noir mat</v>
      </c>
      <c r="Z394" s="1" t="b">
        <f t="shared" si="8"/>
        <v>1</v>
      </c>
    </row>
    <row r="395" spans="1:26" ht="15" customHeight="1" x14ac:dyDescent="0.25">
      <c r="A395" s="2">
        <v>488237</v>
      </c>
      <c r="B395" s="445"/>
      <c r="C395" s="1" t="str">
        <f>CONCATENATE(H395,"-",J17)</f>
        <v>2000-noir mat</v>
      </c>
      <c r="D395" s="2">
        <v>488237</v>
      </c>
      <c r="E395" s="48" t="str">
        <f>+VLOOKUP(A395,cennik!A:G,2,FALSE)</f>
        <v>SEVROLL 05749 upper guide bar Simple/Blue 2m (for laminate 18mm) black mat</v>
      </c>
      <c r="F395" s="48" t="str">
        <f>+VLOOKUP(A395,cennik!A:B,2,FALSE)</f>
        <v>SEVROLL 05749 upper guide bar Simple/Blue 2m (for laminate 18mm) black mat</v>
      </c>
      <c r="H395" s="1">
        <v>2000</v>
      </c>
      <c r="I395" s="1" t="str">
        <f>CONCATENATE(H395,"-",J17)</f>
        <v>2000-noir mat</v>
      </c>
      <c r="Z395" s="1" t="b">
        <f t="shared" si="8"/>
        <v>1</v>
      </c>
    </row>
    <row r="396" spans="1:26" ht="15" customHeight="1" x14ac:dyDescent="0.25">
      <c r="A396" s="2">
        <v>488238</v>
      </c>
      <c r="B396" s="445"/>
      <c r="C396" s="1" t="str">
        <f>CONCATENATE(H396,"-",J17)</f>
        <v>3000-noir mat</v>
      </c>
      <c r="D396" s="2">
        <v>488238</v>
      </c>
      <c r="E396" s="48" t="str">
        <f>+VLOOKUP(A396,cennik!A:G,2,FALSE)</f>
        <v>SEVROLL 05750 upper guide rail Simple/Blue 3m (for laminate 18mm) black mat</v>
      </c>
      <c r="F396" s="48" t="str">
        <f>+VLOOKUP(A396,cennik!A:B,2,FALSE)</f>
        <v>SEVROLL 05750 upper guide rail Simple/Blue 3m (for laminate 18mm) black mat</v>
      </c>
      <c r="H396" s="1">
        <v>3000</v>
      </c>
      <c r="I396" s="1" t="str">
        <f>CONCATENATE(H396,"-",J17)</f>
        <v>3000-noir mat</v>
      </c>
      <c r="Z396" s="1" t="b">
        <f t="shared" si="8"/>
        <v>1</v>
      </c>
    </row>
    <row r="397" spans="1:26" ht="15" customHeight="1" x14ac:dyDescent="0.25">
      <c r="A397" s="434">
        <v>394267</v>
      </c>
      <c r="B397" s="434"/>
      <c r="C397" s="434" t="str">
        <f>CONCATENATE(H397,"-",J15)</f>
        <v xml:space="preserve">1500-blanc brillant </v>
      </c>
      <c r="D397" s="434">
        <v>394267</v>
      </c>
      <c r="E397" s="432" t="str">
        <f>+VLOOKUP(A397,cennik!A:G,2,FALSE)</f>
        <v>SEVROLL 04942 upper guide rail Simple/Blue 2m (for laminate 18mm) white gloss</v>
      </c>
      <c r="F397" s="432" t="str">
        <f>+VLOOKUP(A397,cennik!A:B,2,FALSE)</f>
        <v>SEVROLL 04942 upper guide rail Simple/Blue 2m (for laminate 18mm) white gloss</v>
      </c>
      <c r="G397" s="434"/>
      <c r="H397" s="434">
        <v>1500</v>
      </c>
      <c r="I397" s="434" t="str">
        <f>CONCATENATE(H397,"-",J15)</f>
        <v xml:space="preserve">1500-blanc brillant </v>
      </c>
      <c r="Z397" s="1" t="b">
        <f t="shared" si="8"/>
        <v>1</v>
      </c>
    </row>
    <row r="398" spans="1:26" ht="15" customHeight="1" x14ac:dyDescent="0.25">
      <c r="A398" s="434">
        <v>394267</v>
      </c>
      <c r="B398" s="434"/>
      <c r="C398" s="434" t="str">
        <f>CONCATENATE(H398,"-",J15)</f>
        <v xml:space="preserve">2000-blanc brillant </v>
      </c>
      <c r="D398" s="434">
        <v>394267</v>
      </c>
      <c r="E398" s="432" t="str">
        <f>+VLOOKUP(A398,cennik!A:G,2,FALSE)</f>
        <v>SEVROLL 04942 upper guide rail Simple/Blue 2m (for laminate 18mm) white gloss</v>
      </c>
      <c r="F398" s="432" t="str">
        <f>+VLOOKUP(A398,cennik!A:B,2,FALSE)</f>
        <v>SEVROLL 04942 upper guide rail Simple/Blue 2m (for laminate 18mm) white gloss</v>
      </c>
      <c r="G398" s="434"/>
      <c r="H398" s="434">
        <v>2000</v>
      </c>
      <c r="I398" s="434" t="str">
        <f>CONCATENATE(H398,"-",J15)</f>
        <v xml:space="preserve">2000-blanc brillant </v>
      </c>
      <c r="Z398" s="1" t="b">
        <f t="shared" si="8"/>
        <v>1</v>
      </c>
    </row>
    <row r="399" spans="1:26" ht="15" customHeight="1" x14ac:dyDescent="0.25">
      <c r="A399" s="434">
        <v>394270</v>
      </c>
      <c r="B399" s="434"/>
      <c r="C399" s="434" t="str">
        <f>CONCATENATE(H399,"-",J15)</f>
        <v xml:space="preserve">3000-blanc brillant </v>
      </c>
      <c r="D399" s="434">
        <v>394270</v>
      </c>
      <c r="E399" s="432" t="str">
        <f>+VLOOKUP(A399,cennik!A:G,2,FALSE)</f>
        <v>SEVROLL 04943 upper guide rail Simple/Blue 3m (for laminate 18mm) white gloss</v>
      </c>
      <c r="F399" s="432" t="str">
        <f>+VLOOKUP(A399,cennik!A:B,2,FALSE)</f>
        <v>SEVROLL 04943 upper guide rail Simple/Blue 3m (for laminate 18mm) white gloss</v>
      </c>
      <c r="G399" s="434"/>
      <c r="H399" s="434">
        <v>3000</v>
      </c>
      <c r="I399" s="434" t="str">
        <f>CONCATENATE(H399,"-",J15)</f>
        <v xml:space="preserve">3000-blanc brillant </v>
      </c>
      <c r="Z399" s="1" t="b">
        <f t="shared" si="8"/>
        <v>1</v>
      </c>
    </row>
    <row r="400" spans="1:26" ht="15" customHeight="1" x14ac:dyDescent="0.25">
      <c r="A400" s="49">
        <v>224135</v>
      </c>
      <c r="B400" s="163"/>
      <c r="C400" s="1" t="str">
        <f>CONCATENATE(H400,"-",J6)</f>
        <v xml:space="preserve">1500-olive </v>
      </c>
      <c r="D400" s="49">
        <v>224135</v>
      </c>
      <c r="E400" s="48" t="str">
        <f>+VLOOKUP(A400,cennik!A:G,2,FALSE)</f>
        <v>SEVROLL 04457 upper guide rail Simple/Blue 2m (for laminate 18mm) olive</v>
      </c>
      <c r="F400" s="48" t="str">
        <f>+VLOOKUP(A400,cennik!A:B,2,FALSE)</f>
        <v>SEVROLL 04457 upper guide rail Simple/Blue 2m (for laminate 18mm) olive</v>
      </c>
      <c r="H400" s="1">
        <v>1500</v>
      </c>
      <c r="I400" s="1" t="str">
        <f>CONCATENATE(H400,"-",J6)</f>
        <v xml:space="preserve">1500-olive </v>
      </c>
      <c r="Z400" s="1" t="b">
        <f t="shared" si="8"/>
        <v>1</v>
      </c>
    </row>
    <row r="401" spans="1:26" ht="15" customHeight="1" x14ac:dyDescent="0.25">
      <c r="A401" s="49">
        <v>224135</v>
      </c>
      <c r="B401" s="163"/>
      <c r="C401" s="1" t="str">
        <f>CONCATENATE(H401,"-",J6)</f>
        <v xml:space="preserve">2000-olive </v>
      </c>
      <c r="D401" s="49">
        <v>224135</v>
      </c>
      <c r="E401" s="48" t="str">
        <f>+VLOOKUP(A401,cennik!A:G,2,FALSE)</f>
        <v>SEVROLL 04457 upper guide rail Simple/Blue 2m (for laminate 18mm) olive</v>
      </c>
      <c r="F401" s="48" t="str">
        <f>+VLOOKUP(A401,cennik!A:B,2,FALSE)</f>
        <v>SEVROLL 04457 upper guide rail Simple/Blue 2m (for laminate 18mm) olive</v>
      </c>
      <c r="H401" s="1">
        <v>2000</v>
      </c>
      <c r="I401" s="1" t="str">
        <f>CONCATENATE(H401,"-",J6)</f>
        <v xml:space="preserve">2000-olive </v>
      </c>
      <c r="Z401" s="1" t="b">
        <f t="shared" si="8"/>
        <v>1</v>
      </c>
    </row>
    <row r="402" spans="1:26" ht="15" customHeight="1" x14ac:dyDescent="0.25">
      <c r="A402" s="49">
        <v>223561</v>
      </c>
      <c r="B402" s="163"/>
      <c r="C402" s="1" t="str">
        <f>CONCATENATE(H402,"-",J6)</f>
        <v xml:space="preserve">3000-olive </v>
      </c>
      <c r="D402" s="49">
        <v>223561</v>
      </c>
      <c r="E402" s="48" t="str">
        <f>+VLOOKUP(A402,cennik!A:G,2,FALSE)</f>
        <v>SEVROLL 04459 upper guide rail Simple/Blue 3m (for laminate 18mm) olive</v>
      </c>
      <c r="F402" s="48" t="str">
        <f>+VLOOKUP(A402,cennik!A:B,2,FALSE)</f>
        <v>SEVROLL 04459 upper guide rail Simple/Blue 3m (for laminate 18mm) olive</v>
      </c>
      <c r="H402" s="1">
        <v>3000</v>
      </c>
      <c r="I402" s="1" t="str">
        <f>CONCATENATE(H402,"-",J6)</f>
        <v xml:space="preserve">3000-olive </v>
      </c>
      <c r="Z402" s="1" t="b">
        <f t="shared" si="8"/>
        <v>1</v>
      </c>
    </row>
    <row r="403" spans="1:26" s="417" customFormat="1" ht="15" customHeight="1" x14ac:dyDescent="0.25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25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25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25">
      <c r="A406" s="421">
        <v>89228</v>
      </c>
      <c r="B406" s="419"/>
      <c r="C406" s="417" t="str">
        <f>CONCATENATE(H406,"-",J4)</f>
        <v>1700-argent</v>
      </c>
      <c r="D406" s="421">
        <v>89228</v>
      </c>
      <c r="E406" s="419" t="str">
        <f>+VLOOKUP(A406,cennik!A:G,2,FALSE)</f>
        <v>SEVROLL 00161 Gemini 10 bottom cover strip 1.7m 10mm silver</v>
      </c>
      <c r="F406" s="419" t="str">
        <f>+VLOOKUP(A406,cennik!A:B,2,FALSE)</f>
        <v>SEVROLL 00161 Gemini 10 bottom cover strip 1.7m 10mm silver</v>
      </c>
      <c r="G406" s="417" t="e">
        <f>+VLOOKUP(A406,#REF!,4,FALSE)</f>
        <v>#REF!</v>
      </c>
      <c r="H406" s="417" t="s">
        <v>464</v>
      </c>
      <c r="I406" s="417" t="str">
        <f>CONCATENATE(H406,"-",J4)</f>
        <v>1700-argent</v>
      </c>
      <c r="Z406" s="1" t="b">
        <f t="shared" si="8"/>
        <v>1</v>
      </c>
    </row>
    <row r="407" spans="1:26" s="417" customFormat="1" ht="15" customHeight="1" x14ac:dyDescent="0.25">
      <c r="A407" s="421">
        <v>89229</v>
      </c>
      <c r="B407" s="419"/>
      <c r="C407" s="417" t="str">
        <f>CONCATENATE(H407,"-",J6)</f>
        <v xml:space="preserve">1700-olive </v>
      </c>
      <c r="D407" s="421">
        <v>89229</v>
      </c>
      <c r="E407" s="419" t="str">
        <f>+VLOOKUP(A407,cennik!A:G,2,FALSE)</f>
        <v>SEVROLL 00152 Gemini 10 bottom cover bar 1.7m 10mm olive</v>
      </c>
      <c r="F407" s="419" t="str">
        <f>+VLOOKUP(A407,cennik!A:B,2,FALSE)</f>
        <v>SEVROLL 00152 Gemini 10 bottom cover bar 1.7m 10mm olive</v>
      </c>
      <c r="G407" s="417" t="e">
        <f>+VLOOKUP(A407,#REF!,4,FALSE)</f>
        <v>#REF!</v>
      </c>
      <c r="H407" s="417" t="s">
        <v>464</v>
      </c>
      <c r="I407" s="417" t="str">
        <f>CONCATENATE(H407,"-",J6)</f>
        <v xml:space="preserve">1700-olive </v>
      </c>
      <c r="Z407" s="1" t="b">
        <f t="shared" si="8"/>
        <v>1</v>
      </c>
    </row>
    <row r="408" spans="1:26" s="417" customFormat="1" ht="15" customHeight="1" x14ac:dyDescent="0.25">
      <c r="A408" s="421">
        <v>542867</v>
      </c>
      <c r="B408" s="419"/>
      <c r="C408" s="417" t="str">
        <f>CONCATENATE(H408,"-",J5)</f>
        <v>1700-or/laiton</v>
      </c>
      <c r="D408" s="421">
        <v>542867</v>
      </c>
      <c r="E408" s="419" t="str">
        <f>+VLOOKUP(A408,cennik!A:G,2,FALSE)</f>
        <v>SEVROLL 06810 Gemini 10 bottom cover strip 1.7m 10mm gold/brass</v>
      </c>
      <c r="F408" s="419" t="str">
        <f>+VLOOKUP(A408,cennik!A:B,2,FALSE)</f>
        <v>SEVROLL 06810 Gemini 10 bottom cover strip 1.7m 10mm gold/brass</v>
      </c>
      <c r="G408" s="417" t="e">
        <f>+VLOOKUP(A408,#REF!,4,FALSE)</f>
        <v>#REF!</v>
      </c>
      <c r="H408" s="417" t="s">
        <v>464</v>
      </c>
      <c r="I408" s="417" t="str">
        <f>CONCATENATE(H408,"-",J5)</f>
        <v>1700-or/laiton</v>
      </c>
      <c r="Z408" s="1" t="b">
        <f t="shared" si="8"/>
        <v>1</v>
      </c>
    </row>
    <row r="409" spans="1:26" s="417" customFormat="1" ht="15" customHeight="1" x14ac:dyDescent="0.25">
      <c r="A409" s="421">
        <v>89226</v>
      </c>
      <c r="B409" s="419"/>
      <c r="C409" s="417" t="str">
        <f>CONCATENATE(H409,"-",J4)</f>
        <v>2350-argent</v>
      </c>
      <c r="D409" s="421">
        <v>89226</v>
      </c>
      <c r="E409" s="419" t="str">
        <f>+VLOOKUP(A409,cennik!A:G,2,FALSE)</f>
        <v>SEVROLL 00162 Gemini 10 bottom cover strip 2.35m 10mm silver</v>
      </c>
      <c r="F409" s="419" t="str">
        <f>+VLOOKUP(A409,cennik!A:B,2,FALSE)</f>
        <v>SEVROLL 00162 Gemini 10 bottom cover strip 2.35m 10mm silver</v>
      </c>
      <c r="G409" s="417" t="e">
        <f>+VLOOKUP(A409,#REF!,4,FALSE)</f>
        <v>#REF!</v>
      </c>
      <c r="H409" s="417" t="s">
        <v>465</v>
      </c>
      <c r="I409" s="417" t="str">
        <f>CONCATENATE(H409,"-",J4)</f>
        <v>2350-argent</v>
      </c>
      <c r="Z409" s="1" t="b">
        <f t="shared" si="8"/>
        <v>1</v>
      </c>
    </row>
    <row r="410" spans="1:26" s="417" customFormat="1" ht="15" customHeight="1" x14ac:dyDescent="0.25">
      <c r="A410" s="421">
        <v>89227</v>
      </c>
      <c r="B410" s="419"/>
      <c r="C410" s="417" t="str">
        <f>CONCATENATE(H410,"-",J6)</f>
        <v xml:space="preserve">2350-olive </v>
      </c>
      <c r="D410" s="421">
        <v>89227</v>
      </c>
      <c r="E410" s="419" t="str">
        <f>+VLOOKUP(A410,cennik!A:G,2,FALSE)</f>
        <v>SEVROLL 00153 Gemini 10 bottom cover bar 2.35m 10mm olive</v>
      </c>
      <c r="F410" s="419" t="str">
        <f>+VLOOKUP(A410,cennik!A:B,2,FALSE)</f>
        <v>SEVROLL 00153 Gemini 10 bottom cover bar 2.35m 10mm olive</v>
      </c>
      <c r="G410" s="417" t="e">
        <f>+VLOOKUP(A410,#REF!,4,FALSE)</f>
        <v>#REF!</v>
      </c>
      <c r="H410" s="417" t="s">
        <v>465</v>
      </c>
      <c r="I410" s="417" t="str">
        <f>CONCATENATE(H410,"-",J6)</f>
        <v xml:space="preserve">2350-olive </v>
      </c>
      <c r="Z410" s="1" t="b">
        <f t="shared" si="8"/>
        <v>1</v>
      </c>
    </row>
    <row r="411" spans="1:26" s="417" customFormat="1" ht="15" customHeight="1" x14ac:dyDescent="0.25">
      <c r="A411" s="421">
        <v>542868</v>
      </c>
      <c r="B411" s="419"/>
      <c r="C411" s="417" t="str">
        <f>CONCATENATE(H411,"-",J5)</f>
        <v>2350-or/laiton</v>
      </c>
      <c r="D411" s="421">
        <v>542868</v>
      </c>
      <c r="E411" s="419" t="str">
        <f>+VLOOKUP(A411,cennik!A:G,2,FALSE)</f>
        <v>SEVROLL 06811 Gemini 10 bottom cover bar 2.35m 10mm gold/brass</v>
      </c>
      <c r="F411" s="419" t="str">
        <f>+VLOOKUP(A411,cennik!A:B,2,FALSE)</f>
        <v>SEVROLL 06811 Gemini 10 bottom cover bar 2.35m 10mm gold/brass</v>
      </c>
      <c r="G411" s="417" t="e">
        <f>+VLOOKUP(A411,#REF!,4,FALSE)</f>
        <v>#REF!</v>
      </c>
      <c r="H411" s="417" t="s">
        <v>465</v>
      </c>
      <c r="I411" s="417" t="str">
        <f>CONCATENATE(H411,"-",J5)</f>
        <v>2350-or/laiton</v>
      </c>
      <c r="Z411" s="1" t="b">
        <f t="shared" si="8"/>
        <v>1</v>
      </c>
    </row>
    <row r="412" spans="1:26" s="417" customFormat="1" ht="15" customHeight="1" x14ac:dyDescent="0.25">
      <c r="A412" s="421">
        <v>89224</v>
      </c>
      <c r="B412" s="419"/>
      <c r="C412" s="417" t="str">
        <f>CONCATENATE(H412,"-",J4)</f>
        <v>3000-argent</v>
      </c>
      <c r="D412" s="421">
        <v>89224</v>
      </c>
      <c r="E412" s="419" t="str">
        <f>+VLOOKUP(A412,cennik!A:G,2,FALSE)</f>
        <v>SEVROLL 00163 Gemini 10 bottom cover strip 3m 10mm silver</v>
      </c>
      <c r="F412" s="419" t="str">
        <f>+VLOOKUP(A412,cennik!A:B,2,FALSE)</f>
        <v>SEVROLL 00163 Gemini 10 bottom cover strip 3m 10mm silver</v>
      </c>
      <c r="G412" s="417" t="e">
        <f>+VLOOKUP(A412,#REF!,4,FALSE)</f>
        <v>#REF!</v>
      </c>
      <c r="H412" s="417" t="s">
        <v>466</v>
      </c>
      <c r="I412" s="417" t="str">
        <f>CONCATENATE(H412,"-",J4)</f>
        <v>3000-argent</v>
      </c>
      <c r="Z412" s="1" t="b">
        <f t="shared" si="8"/>
        <v>1</v>
      </c>
    </row>
    <row r="413" spans="1:26" s="417" customFormat="1" ht="15" customHeight="1" x14ac:dyDescent="0.25">
      <c r="A413" s="421">
        <v>89225</v>
      </c>
      <c r="B413" s="419"/>
      <c r="C413" s="417" t="str">
        <f>CONCATENATE(H413,"-",J6)</f>
        <v xml:space="preserve">3000-olive </v>
      </c>
      <c r="D413" s="421">
        <v>89225</v>
      </c>
      <c r="E413" s="419" t="str">
        <f>+VLOOKUP(A413,cennik!A:G,2,FALSE)</f>
        <v>SEVROLL 00155 Gemini 10 bottom cover strip 3m 10mm olive</v>
      </c>
      <c r="F413" s="419" t="str">
        <f>+VLOOKUP(A413,cennik!A:B,2,FALSE)</f>
        <v>SEVROLL 00155 Gemini 10 bottom cover strip 3m 10mm olive</v>
      </c>
      <c r="G413" s="417" t="e">
        <f>+VLOOKUP(A413,#REF!,4,FALSE)</f>
        <v>#REF!</v>
      </c>
      <c r="H413" s="417" t="s">
        <v>466</v>
      </c>
      <c r="I413" s="417" t="str">
        <f>CONCATENATE(H413,"-",J6)</f>
        <v xml:space="preserve">3000-olive </v>
      </c>
      <c r="Z413" s="1" t="b">
        <f t="shared" si="8"/>
        <v>1</v>
      </c>
    </row>
    <row r="414" spans="1:26" s="417" customFormat="1" ht="15" customHeight="1" x14ac:dyDescent="0.25">
      <c r="A414" s="421">
        <v>542869</v>
      </c>
      <c r="B414" s="419"/>
      <c r="C414" s="417" t="str">
        <f>CONCATENATE(H414,"-",J5)</f>
        <v>3000-or/laiton</v>
      </c>
      <c r="D414" s="421">
        <v>542869</v>
      </c>
      <c r="E414" s="419" t="str">
        <f>+VLOOKUP(A414,cennik!A:G,2,FALSE)</f>
        <v>SEVROLL 06812 Gemini 10 bottom cover strip 3m 10mm gold/brass</v>
      </c>
      <c r="F414" s="419" t="str">
        <f>+VLOOKUP(A414,cennik!A:B,2,FALSE)</f>
        <v>SEVROLL 06812 Gemini 10 bottom cover strip 3m 10mm gold/brass</v>
      </c>
      <c r="G414" s="417" t="e">
        <f>+VLOOKUP(A414,#REF!,4,FALSE)</f>
        <v>#REF!</v>
      </c>
      <c r="H414" s="417" t="s">
        <v>466</v>
      </c>
      <c r="I414" s="417" t="str">
        <f>CONCATENATE(H414,"-",J5)</f>
        <v>3000-or/laiton</v>
      </c>
      <c r="Z414" s="1" t="b">
        <f t="shared" si="8"/>
        <v>1</v>
      </c>
    </row>
    <row r="415" spans="1:26" s="417" customFormat="1" ht="15" customHeight="1" x14ac:dyDescent="0.25">
      <c r="A415" s="421">
        <v>422027</v>
      </c>
      <c r="B415" s="419"/>
      <c r="C415" s="417" t="str">
        <f>CONCATENATE(H415,"-",J17)</f>
        <v>1700-noir mat</v>
      </c>
      <c r="D415" s="421">
        <v>422027</v>
      </c>
      <c r="E415" s="419" t="str">
        <f>+VLOOKUP(A415,cennik!A:G,2,FALSE)</f>
        <v>SEVROLL 05299 Gemini 10 bottom cover strip 1.7m 10mm black matt</v>
      </c>
      <c r="F415" s="419" t="str">
        <f>+VLOOKUP(A415,cennik!A:B,2,FALSE)</f>
        <v>SEVROLL 05299 Gemini 10 bottom cover strip 1.7m 10mm black matt</v>
      </c>
      <c r="H415" s="417">
        <v>1700</v>
      </c>
      <c r="I415" s="417" t="str">
        <f>CONCATENATE(H415,"-",J17)</f>
        <v>1700-noir mat</v>
      </c>
      <c r="Z415" s="1" t="b">
        <f t="shared" si="8"/>
        <v>1</v>
      </c>
    </row>
    <row r="416" spans="1:26" s="417" customFormat="1" ht="15" customHeight="1" x14ac:dyDescent="0.25">
      <c r="A416" s="421">
        <v>422029</v>
      </c>
      <c r="B416" s="419"/>
      <c r="C416" s="417" t="str">
        <f>CONCATENATE(H416,"-",J17)</f>
        <v>2350-noir mat</v>
      </c>
      <c r="D416" s="421">
        <v>422029</v>
      </c>
      <c r="E416" s="419" t="str">
        <f>+VLOOKUP(A416,cennik!A:G,2,FALSE)</f>
        <v>SEVROLL 05300 Gemini 10 bottom cover bar 2.35m 10mm black matt</v>
      </c>
      <c r="F416" s="419" t="str">
        <f>+VLOOKUP(A416,cennik!A:B,2,FALSE)</f>
        <v>SEVROLL 05300 Gemini 10 bottom cover bar 2.35m 10mm black matt</v>
      </c>
      <c r="H416" s="417">
        <v>2350</v>
      </c>
      <c r="I416" s="417" t="str">
        <f>CONCATENATE(H416,"-",J17)</f>
        <v>2350-noir mat</v>
      </c>
      <c r="Z416" s="1" t="b">
        <f t="shared" si="8"/>
        <v>1</v>
      </c>
    </row>
    <row r="417" spans="1:26" s="417" customFormat="1" ht="15" customHeight="1" x14ac:dyDescent="0.25">
      <c r="A417" s="421">
        <v>422030</v>
      </c>
      <c r="B417" s="419"/>
      <c r="C417" s="417" t="str">
        <f>CONCATENATE(H417,"-",J17)</f>
        <v>3000-noir mat</v>
      </c>
      <c r="D417" s="421">
        <v>422030</v>
      </c>
      <c r="E417" s="419" t="str">
        <f>+VLOOKUP(A417,cennik!A:G,2,FALSE)</f>
        <v>SEVROLL 03604 Gemini 10 bottom cover strip 3m 10mm black mat</v>
      </c>
      <c r="F417" s="419" t="str">
        <f>+VLOOKUP(A417,cennik!A:B,2,FALSE)</f>
        <v>SEVROLL 03604 Gemini 10 bottom cover strip 3m 10mm black mat</v>
      </c>
      <c r="H417" s="417">
        <v>3000</v>
      </c>
      <c r="I417" s="417" t="str">
        <f>CONCATENATE(H417,"-",J17)</f>
        <v>3000-noir mat</v>
      </c>
      <c r="Z417" s="1" t="b">
        <f t="shared" si="8"/>
        <v>1</v>
      </c>
    </row>
    <row r="418" spans="1:26" s="417" customFormat="1" ht="15" customHeight="1" x14ac:dyDescent="0.25">
      <c r="A418" s="421">
        <v>119417</v>
      </c>
      <c r="B418" s="419"/>
      <c r="C418" s="417" t="str">
        <f>CONCATENATE(H418,"-",J7)</f>
        <v>1700-olive brossé</v>
      </c>
      <c r="D418" s="421">
        <v>119417</v>
      </c>
      <c r="E418" s="419" t="str">
        <f>+VLOOKUP(A418,cennik!A:G,2,FALSE)</f>
        <v>SEVROLL 02490-Y Gemini 10 bottom cover bar 1.7m 10mm brushed olive</v>
      </c>
      <c r="F418" s="419" t="str">
        <f>+VLOOKUP(A418,cennik!A:B,2,FALSE)</f>
        <v>SEVROLL 02490-Y Gemini 10 bottom cover bar 1.7m 10mm brushed olive</v>
      </c>
      <c r="G418" s="417" t="e">
        <f>+VLOOKUP(A418,#REF!,4,FALSE)</f>
        <v>#REF!</v>
      </c>
      <c r="H418" s="417" t="s">
        <v>464</v>
      </c>
      <c r="I418" s="417" t="str">
        <f>CONCATENATE(H418,"-",J7)</f>
        <v>1700-olive brossé</v>
      </c>
      <c r="Z418" s="1" t="b">
        <f t="shared" si="8"/>
        <v>1</v>
      </c>
    </row>
    <row r="419" spans="1:26" s="417" customFormat="1" ht="15" customHeight="1" x14ac:dyDescent="0.25">
      <c r="A419" s="421">
        <v>119421</v>
      </c>
      <c r="B419" s="419"/>
      <c r="C419" s="417" t="str">
        <f>CONCATENATE(H419,"-",J7)</f>
        <v>2350-olive brossé</v>
      </c>
      <c r="D419" s="421">
        <v>119421</v>
      </c>
      <c r="E419" s="419" t="str">
        <f>+VLOOKUP(A419,cennik!A:G,2,FALSE)</f>
        <v>SEVROLL 02491-Y Gemini 10 bottom cover bar 2.35m 10mm brushed olive</v>
      </c>
      <c r="F419" s="419" t="str">
        <f>+VLOOKUP(A419,cennik!A:B,2,FALSE)</f>
        <v>SEVROLL 02491-Y Gemini 10 bottom cover bar 2.35m 10mm brushed olive</v>
      </c>
      <c r="G419" s="417" t="e">
        <f>+VLOOKUP(A419,#REF!,4,FALSE)</f>
        <v>#REF!</v>
      </c>
      <c r="H419" s="417" t="s">
        <v>465</v>
      </c>
      <c r="I419" s="417" t="str">
        <f>CONCATENATE(H419,"-",J7)</f>
        <v>2350-olive brossé</v>
      </c>
      <c r="Z419" s="1" t="b">
        <f t="shared" si="8"/>
        <v>1</v>
      </c>
    </row>
    <row r="420" spans="1:26" s="417" customFormat="1" ht="15" customHeight="1" x14ac:dyDescent="0.25">
      <c r="A420" s="421">
        <v>119422</v>
      </c>
      <c r="B420" s="419"/>
      <c r="C420" s="417" t="str">
        <f>CONCATENATE(H420,"-",J7)</f>
        <v>3000-olive brossé</v>
      </c>
      <c r="D420" s="421">
        <v>119422</v>
      </c>
      <c r="E420" s="419" t="str">
        <f>+VLOOKUP(A420,cennik!A:G,2,FALSE)</f>
        <v>SEVROLL 02492-Y Gemini 10 bottom cover strip 3m 10mm brushed olive</v>
      </c>
      <c r="F420" s="419" t="str">
        <f>+VLOOKUP(A420,cennik!A:B,2,FALSE)</f>
        <v>SEVROLL 02492-Y Gemini 10 bottom cover strip 3m 10mm brushed olive</v>
      </c>
      <c r="G420" s="417" t="e">
        <f>+VLOOKUP(A420,#REF!,4,FALSE)</f>
        <v>#REF!</v>
      </c>
      <c r="H420" s="417" t="s">
        <v>466</v>
      </c>
      <c r="I420" s="417" t="str">
        <f>CONCATENATE(H420,"-",J7)</f>
        <v>3000-olive brossé</v>
      </c>
      <c r="Z420" s="1" t="b">
        <f t="shared" si="8"/>
        <v>1</v>
      </c>
    </row>
    <row r="421" spans="1:26" s="417" customFormat="1" ht="15" customHeight="1" x14ac:dyDescent="0.25">
      <c r="A421" s="196">
        <v>526476</v>
      </c>
      <c r="B421" s="419"/>
      <c r="C421" s="417" t="str">
        <f>CONCATENATE(H421,"-",J22)</f>
        <v>1700-structurel noir</v>
      </c>
      <c r="D421" s="196">
        <v>526476</v>
      </c>
      <c r="E421" s="419" t="str">
        <f>+VLOOKUP(A421,cennik!A:G,2,FALSE)</f>
        <v>SEVROLL 06439 Gemini 10 bottom cover bar 1.7m 10mm black structural</v>
      </c>
      <c r="F421" s="419" t="str">
        <f>+VLOOKUP(A421,cennik!A:B,2,FALSE)</f>
        <v>SEVROLL 06439 Gemini 10 bottom cover bar 1.7m 10mm black structural</v>
      </c>
      <c r="H421" s="417" t="s">
        <v>464</v>
      </c>
      <c r="I421" s="417" t="str">
        <f>CONCATENATE(H421,"-",J22)</f>
        <v>1700-structurel noir</v>
      </c>
      <c r="Z421" s="1"/>
    </row>
    <row r="422" spans="1:26" s="417" customFormat="1" ht="15" customHeight="1" x14ac:dyDescent="0.25">
      <c r="A422" s="196">
        <v>526477</v>
      </c>
      <c r="B422" s="419"/>
      <c r="C422" s="417" t="str">
        <f>CONCATENATE(H422,"-",J22)</f>
        <v>2350-structurel noir</v>
      </c>
      <c r="D422" s="196">
        <v>526477</v>
      </c>
      <c r="E422" s="419" t="str">
        <f>+VLOOKUP(A422,cennik!A:G,2,FALSE)</f>
        <v>SEVROLL 06440 Gemini 10 bottom cover bar 2.35m 10mm black structural</v>
      </c>
      <c r="F422" s="419" t="str">
        <f>+VLOOKUP(A422,cennik!A:B,2,FALSE)</f>
        <v>SEVROLL 06440 Gemini 10 bottom cover bar 2.35m 10mm black structural</v>
      </c>
      <c r="H422" s="417" t="s">
        <v>465</v>
      </c>
      <c r="I422" s="417" t="str">
        <f>CONCATENATE(H422,"-",J22)</f>
        <v>2350-structurel noir</v>
      </c>
      <c r="Z422" s="1"/>
    </row>
    <row r="423" spans="1:26" s="417" customFormat="1" ht="15" customHeight="1" x14ac:dyDescent="0.25">
      <c r="A423" s="196">
        <v>526478</v>
      </c>
      <c r="B423" s="419"/>
      <c r="C423" s="417" t="str">
        <f>CONCATENATE(H423,"-",J22)</f>
        <v>3000-structurel noir</v>
      </c>
      <c r="D423" s="196">
        <v>526478</v>
      </c>
      <c r="E423" s="419" t="str">
        <f>+VLOOKUP(A423,cennik!A:G,2,FALSE)</f>
        <v>SEVROLL 06123 Gemini 10 bottom cover strip 3m 10mm black structural</v>
      </c>
      <c r="F423" s="419" t="str">
        <f>+VLOOKUP(A423,cennik!A:B,2,FALSE)</f>
        <v>SEVROLL 06123 Gemini 10 bottom cover strip 3m 10mm black structural</v>
      </c>
      <c r="H423" s="417" t="s">
        <v>466</v>
      </c>
      <c r="I423" s="417" t="str">
        <f>CONCATENATE(H423,"-",J22)</f>
        <v>3000-structurel noir</v>
      </c>
      <c r="Z423" s="1"/>
    </row>
    <row r="424" spans="1:26" s="417" customFormat="1" ht="15" customHeight="1" x14ac:dyDescent="0.25">
      <c r="A424" s="421">
        <v>205170</v>
      </c>
      <c r="B424" s="419"/>
      <c r="C424" s="417" t="str">
        <f>CONCATENATE(H424,"-",J8)</f>
        <v>1700-olive brossé foncé</v>
      </c>
      <c r="D424" s="421">
        <v>205170</v>
      </c>
      <c r="E424" s="419" t="str">
        <f>+VLOOKUP(A424,cennik!A:G,2,FALSE)</f>
        <v>SEVROLL 03094 Gemini 10 bottom cover bar 1.7m 10mm olive dark brushed</v>
      </c>
      <c r="F424" s="419" t="str">
        <f>+VLOOKUP(A424,cennik!A:B,2,FALSE)</f>
        <v>SEVROLL 03094 Gemini 10 bottom cover bar 1.7m 10mm olive dark brushed</v>
      </c>
      <c r="G424" s="417" t="e">
        <f>+VLOOKUP(A424,#REF!,4,FALSE)</f>
        <v>#REF!</v>
      </c>
      <c r="H424" s="417" t="s">
        <v>464</v>
      </c>
      <c r="I424" s="417" t="str">
        <f>CONCATENATE(H424,"-",J8)</f>
        <v>1700-olive brossé foncé</v>
      </c>
      <c r="Z424" s="1" t="b">
        <f t="shared" si="8"/>
        <v>1</v>
      </c>
    </row>
    <row r="425" spans="1:26" s="417" customFormat="1" ht="15" customHeight="1" x14ac:dyDescent="0.25">
      <c r="A425" s="421">
        <v>205172</v>
      </c>
      <c r="B425" s="419"/>
      <c r="C425" s="417" t="str">
        <f>CONCATENATE(H425,"-",J8)</f>
        <v>2350-olive brossé foncé</v>
      </c>
      <c r="D425" s="421">
        <v>205172</v>
      </c>
      <c r="E425" s="419" t="str">
        <f>+VLOOKUP(A425,cennik!A:G,2,FALSE)</f>
        <v>SEVROLL 03095 Gemini 10 bottom cover bar 2.35m olive dark brushed</v>
      </c>
      <c r="F425" s="419" t="str">
        <f>+VLOOKUP(A425,cennik!A:B,2,FALSE)</f>
        <v>SEVROLL 03095 Gemini 10 bottom cover bar 2.35m olive dark brushed</v>
      </c>
      <c r="G425" s="417" t="e">
        <f>+VLOOKUP(A425,#REF!,4,FALSE)</f>
        <v>#REF!</v>
      </c>
      <c r="H425" s="417" t="s">
        <v>465</v>
      </c>
      <c r="I425" s="417" t="str">
        <f>CONCATENATE(H425,"-",J8)</f>
        <v>2350-olive brossé foncé</v>
      </c>
      <c r="Z425" s="1" t="b">
        <f t="shared" si="8"/>
        <v>1</v>
      </c>
    </row>
    <row r="426" spans="1:26" s="417" customFormat="1" ht="15" customHeight="1" x14ac:dyDescent="0.25">
      <c r="A426" s="421">
        <v>205174</v>
      </c>
      <c r="B426" s="419"/>
      <c r="C426" s="417" t="str">
        <f>CONCATENATE(H426,"-",J8)</f>
        <v>3000-olive brossé foncé</v>
      </c>
      <c r="D426" s="421">
        <v>205174</v>
      </c>
      <c r="E426" s="419" t="str">
        <f>+VLOOKUP(A426,cennik!A:G,2,FALSE)</f>
        <v>SEVROLL 03096 Gemini 10 bottom cover bar 3m 10mm olive dark brushed</v>
      </c>
      <c r="F426" s="419" t="str">
        <f>+VLOOKUP(A426,cennik!A:B,2,FALSE)</f>
        <v>SEVROLL 03096 Gemini 10 bottom cover bar 3m 10mm olive dark brushed</v>
      </c>
      <c r="G426" s="417" t="e">
        <f>+VLOOKUP(A426,#REF!,4,FALSE)</f>
        <v>#REF!</v>
      </c>
      <c r="H426" s="417" t="s">
        <v>466</v>
      </c>
      <c r="I426" s="417" t="str">
        <f>CONCATENATE(H426,"-",J8)</f>
        <v>3000-olive brossé foncé</v>
      </c>
      <c r="Z426" s="1" t="b">
        <f t="shared" si="8"/>
        <v>1</v>
      </c>
    </row>
    <row r="427" spans="1:26" s="417" customFormat="1" ht="15" customHeight="1" x14ac:dyDescent="0.25">
      <c r="A427" s="421">
        <v>205171</v>
      </c>
      <c r="B427" s="419"/>
      <c r="C427" s="417" t="str">
        <f>CONCATENATE(H427,"-",J9)</f>
        <v>1700-noir brossé</v>
      </c>
      <c r="D427" s="421">
        <v>205171</v>
      </c>
      <c r="E427" s="419" t="str">
        <f>+VLOOKUP(A427,cennik!A:G,2,FALSE)</f>
        <v>SEVROLL 03091 Gemini 10 bottom cover bar 1.7m 10mm black brushed</v>
      </c>
      <c r="F427" s="419" t="str">
        <f>+VLOOKUP(A427,cennik!A:B,2,FALSE)</f>
        <v>SEVROLL 03091 Gemini 10 bottom cover bar 1.7m 10mm black brushed</v>
      </c>
      <c r="H427" s="417" t="s">
        <v>464</v>
      </c>
      <c r="I427" s="417" t="str">
        <f>CONCATENATE(H427,"-",J9)</f>
        <v>1700-noir brossé</v>
      </c>
      <c r="Z427" s="1" t="b">
        <f t="shared" si="8"/>
        <v>1</v>
      </c>
    </row>
    <row r="428" spans="1:26" s="417" customFormat="1" ht="15" customHeight="1" x14ac:dyDescent="0.25">
      <c r="A428" s="421">
        <v>205173</v>
      </c>
      <c r="B428" s="419"/>
      <c r="C428" s="417" t="str">
        <f>CONCATENATE(H428,"-",J9)</f>
        <v>2350-noir brossé</v>
      </c>
      <c r="D428" s="421">
        <v>205173</v>
      </c>
      <c r="E428" s="419" t="str">
        <f>+VLOOKUP(A428,cennik!A:G,2,FALSE)</f>
        <v>SEVROLL 03092 Gemini 10 bottom cover bar 2.35m 10mm black brushed</v>
      </c>
      <c r="F428" s="419" t="str">
        <f>+VLOOKUP(A428,cennik!A:B,2,FALSE)</f>
        <v>SEVROLL 03092 Gemini 10 bottom cover bar 2.35m 10mm black brushed</v>
      </c>
      <c r="H428" s="417" t="s">
        <v>465</v>
      </c>
      <c r="I428" s="417" t="str">
        <f>CONCATENATE(H428,"-",J9)</f>
        <v>2350-noir brossé</v>
      </c>
      <c r="Z428" s="1" t="b">
        <f t="shared" si="8"/>
        <v>1</v>
      </c>
    </row>
    <row r="429" spans="1:26" s="417" customFormat="1" ht="15" customHeight="1" x14ac:dyDescent="0.25">
      <c r="A429" s="421">
        <v>205175</v>
      </c>
      <c r="B429" s="419"/>
      <c r="C429" s="417" t="str">
        <f>CONCATENATE(H429,"-",J9)</f>
        <v>3000-noir brossé</v>
      </c>
      <c r="D429" s="421">
        <v>205175</v>
      </c>
      <c r="E429" s="419" t="str">
        <f>+VLOOKUP(A429,cennik!A:G,2,FALSE)</f>
        <v>SEVROLL 03093 Gemini 10 bottom cover bar 3m 10mm black brushed</v>
      </c>
      <c r="F429" s="419" t="str">
        <f>+VLOOKUP(A429,cennik!A:B,2,FALSE)</f>
        <v>SEVROLL 03093 Gemini 10 bottom cover bar 3m 10mm black brushed</v>
      </c>
      <c r="H429" s="417" t="s">
        <v>466</v>
      </c>
      <c r="I429" s="417" t="str">
        <f>CONCATENATE(H429,"-",J9)</f>
        <v>3000-noir brossé</v>
      </c>
      <c r="Z429" s="1" t="b">
        <f t="shared" si="8"/>
        <v>1</v>
      </c>
    </row>
    <row r="430" spans="1:26" s="417" customFormat="1" ht="15" customHeight="1" x14ac:dyDescent="0.25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Gemini 10 bottom cover bar 1.7m 10mm graphite</v>
      </c>
      <c r="F430" s="419" t="str">
        <f>+VLOOKUP(A430,cennik!A:B,2,FALSE)</f>
        <v>SEVROLL 06037 Gemini 10 bottom cover bar 1.7m 10mm graphite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25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Gemini 10 bottom cover bar 2.35m 10mm graphite</v>
      </c>
      <c r="F431" s="419" t="str">
        <f>+VLOOKUP(A431,cennik!A:B,2,FALSE)</f>
        <v>SEVROLL 06038 Gemini 10 bottom cover bar 2.35m 10mm graphite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25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Gemini 10 bottom cover strip 3m 10mm graphite</v>
      </c>
      <c r="F432" s="419" t="str">
        <f>+VLOOKUP(A432,cennik!A:B,2,FALSE)</f>
        <v>SEVROLL 05967 Gemini 10 bottom cover strip 3m 10mm graphite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25">
      <c r="A433" s="421">
        <v>276736</v>
      </c>
      <c r="B433" s="419"/>
      <c r="C433" s="417" t="str">
        <f>CONCATENATE(H433,"-",J15)</f>
        <v xml:space="preserve">1700-blanc brillant </v>
      </c>
      <c r="D433" s="421">
        <v>276736</v>
      </c>
      <c r="E433" s="419" t="str">
        <f>+VLOOKUP(A433,cennik!A:G,2,FALSE)</f>
        <v>SEVROLL 04062 Gemini 10 bottom cover strip 1.7m 10mm white gloss</v>
      </c>
      <c r="F433" s="419" t="str">
        <f>+VLOOKUP(A433,cennik!A:B,2,FALSE)</f>
        <v>SEVROLL 04062 Gemini 10 bottom cover strip 1.7m 10mm white gloss</v>
      </c>
      <c r="H433" s="417" t="s">
        <v>464</v>
      </c>
      <c r="I433" s="417" t="str">
        <f>CONCATENATE(H433,"-",J15)</f>
        <v xml:space="preserve">1700-blanc brillant </v>
      </c>
      <c r="Z433" s="1" t="b">
        <f t="shared" si="8"/>
        <v>1</v>
      </c>
    </row>
    <row r="434" spans="1:26" s="417" customFormat="1" ht="15" customHeight="1" x14ac:dyDescent="0.25">
      <c r="A434" s="421">
        <v>267954</v>
      </c>
      <c r="B434" s="419"/>
      <c r="C434" s="417" t="str">
        <f>CONCATENATE(H434,"-",J15)</f>
        <v xml:space="preserve">2350-blanc brillant </v>
      </c>
      <c r="D434" s="421">
        <v>267954</v>
      </c>
      <c r="E434" s="419" t="str">
        <f>+VLOOKUP(A434,cennik!A:G,2,FALSE)</f>
        <v>SEVROLL 04063 Gemini 10 bottom cover strip 2.35m 10mm white gloss</v>
      </c>
      <c r="F434" s="419" t="str">
        <f>+VLOOKUP(A434,cennik!A:B,2,FALSE)</f>
        <v>SEVROLL 04063 Gemini 10 bottom cover strip 2.35m 10mm white gloss</v>
      </c>
      <c r="H434" s="417" t="s">
        <v>465</v>
      </c>
      <c r="I434" s="417" t="str">
        <f>CONCATENATE(H434,"-",J15)</f>
        <v xml:space="preserve">2350-blanc brillant </v>
      </c>
      <c r="Z434" s="1" t="b">
        <f t="shared" si="8"/>
        <v>1</v>
      </c>
    </row>
    <row r="435" spans="1:26" ht="15" customHeight="1" x14ac:dyDescent="0.25">
      <c r="A435" s="421">
        <v>265067</v>
      </c>
      <c r="B435" s="419"/>
      <c r="C435" s="417" t="str">
        <f>CONCATENATE(H435,"-",J15)</f>
        <v xml:space="preserve">3000-blanc brillant </v>
      </c>
      <c r="D435" s="421">
        <v>265067</v>
      </c>
      <c r="E435" s="419" t="str">
        <f>+VLOOKUP(A435,cennik!A:G,2,FALSE)</f>
        <v>SEVROLL 00145 Gemini 10 bottom cover strip 3m 10mm white gloss</v>
      </c>
      <c r="F435" s="419" t="str">
        <f>+VLOOKUP(A435,cennik!A:B,2,FALSE)</f>
        <v>SEVROLL 00145 Gemini 10 bottom cover strip 3m 10mm white gloss</v>
      </c>
      <c r="G435" s="417"/>
      <c r="H435" s="417" t="s">
        <v>466</v>
      </c>
      <c r="I435" s="417" t="str">
        <f>CONCATENATE(H435,"-",J15)</f>
        <v xml:space="preserve">3000-blanc brillant </v>
      </c>
      <c r="Z435" s="1" t="b">
        <f t="shared" si="8"/>
        <v>1</v>
      </c>
    </row>
    <row r="436" spans="1:26" s="425" customFormat="1" ht="15" customHeight="1" x14ac:dyDescent="0.25">
      <c r="A436" s="421">
        <v>278059</v>
      </c>
      <c r="B436" s="419"/>
      <c r="C436" s="417" t="str">
        <f>CONCATENATE(H436,"-",J4)</f>
        <v>3000-argent</v>
      </c>
      <c r="D436" s="421">
        <v>278059</v>
      </c>
      <c r="E436" s="419" t="str">
        <f>+VLOOKUP(A436,cennik!A:G,2,FALSE)</f>
        <v>SEVROLL 04095 Gemini 4 Pax bottom cover strip 3m 4mm silver</v>
      </c>
      <c r="F436" s="419" t="str">
        <f>+VLOOKUP(A436,cennik!A:B,2,FALSE)</f>
        <v>SEVROLL 04095 Gemini 4 Pax bottom cover strip 3m 4mm silver</v>
      </c>
      <c r="G436" s="417"/>
      <c r="H436" s="417" t="s">
        <v>466</v>
      </c>
      <c r="I436" s="417" t="str">
        <f>CONCATENATE(H436,"-",J4)</f>
        <v>3000-argent</v>
      </c>
      <c r="Z436" s="1" t="b">
        <f t="shared" si="8"/>
        <v>1</v>
      </c>
    </row>
    <row r="437" spans="1:26" s="425" customFormat="1" ht="15" customHeight="1" x14ac:dyDescent="0.25">
      <c r="A437" s="421">
        <v>284526</v>
      </c>
      <c r="B437" s="419"/>
      <c r="C437" s="417" t="str">
        <f>CONCATENATE(H437,"-",J15)</f>
        <v xml:space="preserve">3000-blanc brillant </v>
      </c>
      <c r="D437" s="421">
        <v>284526</v>
      </c>
      <c r="E437" s="419" t="str">
        <f>+VLOOKUP(A437,cennik!A:G,2,FALSE)</f>
        <v>SEVROLL 04099 Gemini 4 Pax bottom cover strip 3m 4mm white gloss</v>
      </c>
      <c r="F437" s="419" t="str">
        <f>+VLOOKUP(A437,cennik!A:B,2,FALSE)</f>
        <v>SEVROLL 04099 Gemini 4 Pax bottom cover strip 3m 4mm white gloss</v>
      </c>
      <c r="G437" s="417"/>
      <c r="H437" s="417" t="s">
        <v>466</v>
      </c>
      <c r="I437" s="417" t="str">
        <f>CONCATENATE(H437,"-",J15)</f>
        <v xml:space="preserve">3000-blanc brillant </v>
      </c>
      <c r="Z437" s="1" t="b">
        <f t="shared" si="8"/>
        <v>1</v>
      </c>
    </row>
    <row r="438" spans="1:26" s="425" customFormat="1" ht="15" customHeight="1" x14ac:dyDescent="0.25">
      <c r="A438" s="425">
        <v>422030</v>
      </c>
      <c r="C438" s="417" t="str">
        <f>CONCATENATE(H438,"-",J17)</f>
        <v>3000-noir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3000-noir mat</v>
      </c>
      <c r="Z438" s="1" t="b">
        <f t="shared" ref="Z438:Z505" si="9">A438=D438</f>
        <v>1</v>
      </c>
    </row>
    <row r="439" spans="1:26" s="425" customFormat="1" ht="15" customHeight="1" x14ac:dyDescent="0.25">
      <c r="A439" s="425">
        <v>422036</v>
      </c>
      <c r="C439" s="417" t="str">
        <f>CONCATENATE(H439,"-",J17)</f>
        <v>3000-noir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3000-noir mat</v>
      </c>
      <c r="Z439" s="1" t="b">
        <f t="shared" si="9"/>
        <v>1</v>
      </c>
    </row>
    <row r="440" spans="1:26" s="425" customFormat="1" ht="15" customHeight="1" x14ac:dyDescent="0.25">
      <c r="A440" s="427">
        <v>405369</v>
      </c>
      <c r="C440" s="417" t="str">
        <f>CONCATENATE(H440,"-",J16)</f>
        <v>1700-noir brillant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1700-noir mat</v>
      </c>
      <c r="Z440" s="1" t="b">
        <f t="shared" si="9"/>
        <v>1</v>
      </c>
    </row>
    <row r="441" spans="1:26" s="425" customFormat="1" ht="15" customHeight="1" x14ac:dyDescent="0.25">
      <c r="A441" s="427">
        <v>405375</v>
      </c>
      <c r="C441" s="417" t="str">
        <f>CONCATENATE(H441,"-",J16)</f>
        <v>1350-noir brillant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1350-noir mat</v>
      </c>
      <c r="Z441" s="1" t="b">
        <f t="shared" si="9"/>
        <v>1</v>
      </c>
    </row>
    <row r="442" spans="1:26" s="425" customFormat="1" ht="15" customHeight="1" x14ac:dyDescent="0.25">
      <c r="A442" s="427">
        <v>405376</v>
      </c>
      <c r="C442" s="417" t="str">
        <f>CONCATENATE(H442,"-",J16)</f>
        <v>3000-noir brillant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3000-noir mat</v>
      </c>
      <c r="Z442" s="1" t="b">
        <f t="shared" si="9"/>
        <v>1</v>
      </c>
    </row>
    <row r="443" spans="1:26" s="425" customFormat="1" ht="15" customHeight="1" x14ac:dyDescent="0.25">
      <c r="A443" s="427">
        <v>497666</v>
      </c>
      <c r="C443" s="417" t="str">
        <f>CONCATENATE(H443,"-",J18)</f>
        <v xml:space="preserve">1700-blanc mat </v>
      </c>
      <c r="D443" s="427">
        <v>497666</v>
      </c>
      <c r="E443" s="419" t="str">
        <f>+VLOOKUP(A443,cennik!A:G,2,FALSE)</f>
        <v>SEVROLL 05939 Gemini 10 bottom cover strip 1.7m 10mm white matt</v>
      </c>
      <c r="F443" s="419" t="str">
        <f>+VLOOKUP(A443,cennik!A:B,2,FALSE)</f>
        <v>SEVROLL 05939 Gemini 10 bottom cover strip 1.7m 10mm white matt</v>
      </c>
      <c r="H443" s="425">
        <v>1700</v>
      </c>
      <c r="I443" s="417" t="str">
        <f>CONCATENATE(H443,"-",J18)</f>
        <v xml:space="preserve">1700-blanc mat </v>
      </c>
      <c r="Z443" s="1"/>
    </row>
    <row r="444" spans="1:26" s="425" customFormat="1" ht="15" customHeight="1" x14ac:dyDescent="0.25">
      <c r="A444" s="427">
        <v>497668</v>
      </c>
      <c r="C444" s="417" t="str">
        <f>CONCATENATE(H444,"-",J18)</f>
        <v xml:space="preserve">2350-blanc mat </v>
      </c>
      <c r="D444" s="427">
        <v>497668</v>
      </c>
      <c r="E444" s="419" t="str">
        <f>+VLOOKUP(A444,cennik!A:G,2,FALSE)</f>
        <v>SEVROLL 05940 Gemini 10 bottom cover bar 2.35m 10mm white matt</v>
      </c>
      <c r="F444" s="419" t="str">
        <f>+VLOOKUP(A444,cennik!A:B,2,FALSE)</f>
        <v>SEVROLL 05940 Gemini 10 bottom cover bar 2.35m 10mm white matt</v>
      </c>
      <c r="H444" s="425">
        <v>2350</v>
      </c>
      <c r="I444" s="417" t="str">
        <f>CONCATENATE(H444,"-",J18)</f>
        <v xml:space="preserve">2350-blanc mat </v>
      </c>
      <c r="Z444" s="1"/>
    </row>
    <row r="445" spans="1:26" s="425" customFormat="1" ht="15" customHeight="1" x14ac:dyDescent="0.25">
      <c r="A445" s="427">
        <v>497669</v>
      </c>
      <c r="C445" s="417" t="str">
        <f>CONCATENATE(H445,"-",J18)</f>
        <v xml:space="preserve">3000-blanc mat </v>
      </c>
      <c r="D445" s="427">
        <v>497669</v>
      </c>
      <c r="E445" s="419" t="str">
        <f>+VLOOKUP(A445,cennik!A:G,2,FALSE)</f>
        <v>SEVROLL 05941 Gemini 10 bottom cover bar 3m 10mm white mat</v>
      </c>
      <c r="F445" s="419" t="str">
        <f>+VLOOKUP(A445,cennik!A:B,2,FALSE)</f>
        <v>SEVROLL 05941 Gemini 10 bottom cover bar 3m 10mm white mat</v>
      </c>
      <c r="H445" s="425">
        <v>3000</v>
      </c>
      <c r="I445" s="417" t="str">
        <f>CONCATENATE(H445,"-",J18)</f>
        <v xml:space="preserve">3000-blanc mat </v>
      </c>
      <c r="Z445" s="1"/>
    </row>
    <row r="446" spans="1:26" s="417" customFormat="1" ht="15" customHeight="1" x14ac:dyDescent="0.25">
      <c r="A446" s="425">
        <v>422027</v>
      </c>
      <c r="B446" s="425"/>
      <c r="C446" s="417" t="str">
        <f>CONCATENATE(H446,"-",J17)</f>
        <v>1700-noir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1700-noir mat</v>
      </c>
      <c r="Z446" s="1" t="b">
        <f t="shared" si="9"/>
        <v>1</v>
      </c>
    </row>
    <row r="447" spans="1:26" s="417" customFormat="1" ht="15" customHeight="1" x14ac:dyDescent="0.25">
      <c r="A447" s="425">
        <v>422029</v>
      </c>
      <c r="B447" s="425"/>
      <c r="C447" s="417" t="str">
        <f>CONCATENATE(H447,"-",J17)</f>
        <v>2350-noir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2350-noir mat</v>
      </c>
      <c r="Z447" s="1" t="b">
        <f t="shared" si="9"/>
        <v>1</v>
      </c>
    </row>
    <row r="448" spans="1:26" s="417" customFormat="1" ht="15" customHeight="1" x14ac:dyDescent="0.25">
      <c r="A448" s="425">
        <v>422032</v>
      </c>
      <c r="B448" s="425"/>
      <c r="C448" s="417" t="str">
        <f>CONCATENATE(H448,"-",J17)</f>
        <v>3000-noir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3000-noir mat</v>
      </c>
      <c r="Z448" s="1" t="b">
        <f t="shared" si="9"/>
        <v>1</v>
      </c>
    </row>
    <row r="449" spans="1:26" s="417" customFormat="1" ht="15" customHeight="1" x14ac:dyDescent="0.25">
      <c r="A449" s="423">
        <v>452737</v>
      </c>
      <c r="B449" s="419"/>
      <c r="C449" s="417" t="str">
        <f>CONCATENATE(H449,"-",J17)</f>
        <v>3000-noir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3000-noir brillant</v>
      </c>
      <c r="Z449" s="1" t="b">
        <f t="shared" si="9"/>
        <v>1</v>
      </c>
    </row>
    <row r="450" spans="1:26" ht="15" customHeight="1" x14ac:dyDescent="0.25">
      <c r="A450" s="196">
        <v>526476</v>
      </c>
      <c r="B450" s="419"/>
      <c r="C450" s="417" t="str">
        <f>CONCATENATE(H450,"-",J22)</f>
        <v>1700-structurel noir</v>
      </c>
      <c r="D450" s="196">
        <v>526476</v>
      </c>
      <c r="E450" s="419" t="str">
        <f>+VLOOKUP(A450,cennik!A:G,2,FALSE)</f>
        <v>SEVROLL 06439 Gemini 10 bottom cover bar 1.7m 10mm black structural</v>
      </c>
      <c r="F450" s="419" t="str">
        <f>+VLOOKUP(A450,cennik!A:B,2,FALSE)</f>
        <v>SEVROLL 06439 Gemini 10 bottom cover bar 1.7m 10mm black structural</v>
      </c>
      <c r="G450" s="417"/>
      <c r="H450" s="417">
        <v>1700</v>
      </c>
      <c r="I450" s="417" t="str">
        <f>CONCATENATE(H450,"-",J22)</f>
        <v>1700-structurel noir</v>
      </c>
      <c r="Z450" s="1" t="b">
        <f t="shared" si="9"/>
        <v>1</v>
      </c>
    </row>
    <row r="451" spans="1:26" ht="15" customHeight="1" x14ac:dyDescent="0.25">
      <c r="A451" s="196">
        <v>526477</v>
      </c>
      <c r="B451" s="419"/>
      <c r="C451" s="417" t="str">
        <f>CONCATENATE(H451,"-",J22)</f>
        <v>2350-structurel noir</v>
      </c>
      <c r="D451" s="196">
        <v>526477</v>
      </c>
      <c r="E451" s="419" t="str">
        <f>+VLOOKUP(A451,cennik!A:G,2,FALSE)</f>
        <v>SEVROLL 06440 Gemini 10 bottom cover bar 2.35m 10mm black structural</v>
      </c>
      <c r="F451" s="419" t="str">
        <f>+VLOOKUP(A451,cennik!A:B,2,FALSE)</f>
        <v>SEVROLL 06440 Gemini 10 bottom cover bar 2.35m 10mm black structural</v>
      </c>
      <c r="G451" s="417"/>
      <c r="H451" s="417">
        <v>2350</v>
      </c>
      <c r="I451" s="417" t="str">
        <f>CONCATENATE(H451,"-",J22)</f>
        <v>2350-structurel noir</v>
      </c>
      <c r="Z451" s="1" t="b">
        <f t="shared" si="9"/>
        <v>1</v>
      </c>
    </row>
    <row r="452" spans="1:26" ht="15" customHeight="1" x14ac:dyDescent="0.25">
      <c r="A452" s="196">
        <v>526478</v>
      </c>
      <c r="B452" s="419"/>
      <c r="C452" s="417" t="str">
        <f>CONCATENATE(H452,"-",J22)</f>
        <v>3000-structurel noir</v>
      </c>
      <c r="D452" s="196">
        <v>526478</v>
      </c>
      <c r="E452" s="419" t="str">
        <f>+VLOOKUP(A452,cennik!A:G,2,FALSE)</f>
        <v>SEVROLL 06123 Gemini 10 bottom cover strip 3m 10mm black structural</v>
      </c>
      <c r="F452" s="419" t="str">
        <f>+VLOOKUP(A452,cennik!A:B,2,FALSE)</f>
        <v>SEVROLL 06123 Gemini 10 bottom cover strip 3m 10mm black structural</v>
      </c>
      <c r="G452" s="417"/>
      <c r="H452" s="417">
        <v>3000</v>
      </c>
      <c r="I452" s="417" t="str">
        <f>CONCATENATE(H452,"-",J22)</f>
        <v>3000-structurel noir</v>
      </c>
      <c r="Z452" s="1" t="b">
        <f t="shared" si="9"/>
        <v>1</v>
      </c>
    </row>
    <row r="453" spans="1:26" s="430" customFormat="1" ht="15" customHeight="1" x14ac:dyDescent="0.25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25">
      <c r="A454" s="49">
        <v>278056</v>
      </c>
      <c r="B454" s="48"/>
      <c r="C454" s="1" t="str">
        <f>J4</f>
        <v>argent</v>
      </c>
      <c r="D454" s="49">
        <v>278056</v>
      </c>
      <c r="E454" s="48" t="str">
        <f>+VLOOKUP(A454,cennik!A:G,2,FALSE)</f>
        <v>SEVROLL 04094 Pax handle profile, 2.7m, silver</v>
      </c>
      <c r="F454" s="48" t="str">
        <f>+VLOOKUP(A454,cennik!A:B,2,FALSE)</f>
        <v>SEVROLL 04094 Pax handle profile, 2.7m, silver</v>
      </c>
      <c r="G454" s="1"/>
      <c r="H454" s="1">
        <v>2700</v>
      </c>
      <c r="I454" s="1" t="str">
        <f>J4</f>
        <v>argent</v>
      </c>
      <c r="Z454" s="1" t="b">
        <f t="shared" si="9"/>
        <v>1</v>
      </c>
    </row>
    <row r="455" spans="1:26" ht="15" customHeight="1" x14ac:dyDescent="0.25">
      <c r="A455" s="49">
        <v>284521</v>
      </c>
      <c r="B455" s="161"/>
      <c r="C455" s="1" t="str">
        <f>J15</f>
        <v xml:space="preserve">blanc brillant </v>
      </c>
      <c r="D455" s="49">
        <v>284521</v>
      </c>
      <c r="E455" s="48" t="str">
        <f>+VLOOKUP(A455,cennik!A:G,2,FALSE)</f>
        <v>SEVROLL 04098 Pax grab rail 2.7m white gloss</v>
      </c>
      <c r="F455" s="48" t="str">
        <f>+VLOOKUP(A455,cennik!A:B,2,FALSE)</f>
        <v>SEVROLL 04098 Pax grab rail 2.7m white gloss</v>
      </c>
      <c r="H455" s="1">
        <v>2700</v>
      </c>
      <c r="I455" s="1" t="str">
        <f>J15</f>
        <v xml:space="preserve">blanc brillant </v>
      </c>
      <c r="Z455" s="1" t="b">
        <f t="shared" si="9"/>
        <v>1</v>
      </c>
    </row>
    <row r="456" spans="1:26" ht="15" customHeight="1" x14ac:dyDescent="0.25">
      <c r="A456" s="431">
        <v>456332</v>
      </c>
      <c r="B456" s="430"/>
      <c r="C456" s="430" t="str">
        <f>J17</f>
        <v>noir mat</v>
      </c>
      <c r="D456" s="431">
        <v>456332</v>
      </c>
      <c r="E456" s="48" t="str">
        <f>+VLOOKUP(A456,cennik!A:G,2,FALSE)</f>
        <v>SEVROLL 05325 Pax mounting rail 2.7m black mat</v>
      </c>
      <c r="F456" s="48" t="str">
        <f>+VLOOKUP(A456,cennik!A:B,2,FALSE)</f>
        <v>SEVROLL 05325 Pax mounting rail 2.7m black mat</v>
      </c>
      <c r="G456" s="430"/>
      <c r="H456" s="430">
        <v>2700</v>
      </c>
      <c r="I456" s="430" t="str">
        <f>J17</f>
        <v>noir mat</v>
      </c>
      <c r="Z456" s="1" t="b">
        <f t="shared" si="9"/>
        <v>1</v>
      </c>
    </row>
    <row r="457" spans="1:26" s="430" customFormat="1" ht="15" customHeight="1" x14ac:dyDescent="0.25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25">
      <c r="A458" s="49">
        <v>278057</v>
      </c>
      <c r="B458" s="161"/>
      <c r="C458" s="1" t="str">
        <f>J4</f>
        <v>argent</v>
      </c>
      <c r="D458" s="49">
        <v>278057</v>
      </c>
      <c r="E458" s="48" t="str">
        <f>+VLOOKUP(A458,cennik!A:G,2,FALSE)</f>
        <v>SEVROLL 04102 Pax mounting rail 3m silver</v>
      </c>
      <c r="F458" s="48" t="str">
        <f>+VLOOKUP(A458,cennik!A:B,2,FALSE)</f>
        <v>SEVROLL 04102 Pax mounting rail 3m silver</v>
      </c>
      <c r="G458" s="1"/>
      <c r="H458" s="1">
        <v>3000</v>
      </c>
      <c r="I458" s="1" t="str">
        <f>J4</f>
        <v>argent</v>
      </c>
      <c r="Z458" s="1" t="b">
        <f t="shared" si="9"/>
        <v>1</v>
      </c>
    </row>
    <row r="459" spans="1:26" ht="15" customHeight="1" x14ac:dyDescent="0.25">
      <c r="A459" s="49">
        <v>284523</v>
      </c>
      <c r="B459" s="161"/>
      <c r="C459" s="1" t="str">
        <f>J15</f>
        <v xml:space="preserve">blanc brillant </v>
      </c>
      <c r="D459" s="49">
        <v>284523</v>
      </c>
      <c r="E459" s="48" t="str">
        <f>+VLOOKUP(A459,cennik!A:G,2,FALSE)</f>
        <v>SEVROLL 04101 Pax mounting rail 3m white gloss</v>
      </c>
      <c r="F459" s="48" t="str">
        <f>+VLOOKUP(A459,cennik!A:B,2,FALSE)</f>
        <v>SEVROLL 04101 Pax mounting rail 3m white gloss</v>
      </c>
      <c r="H459" s="1">
        <v>3000</v>
      </c>
      <c r="I459" s="1" t="str">
        <f>J15</f>
        <v xml:space="preserve">blanc brillant </v>
      </c>
      <c r="Z459" s="1" t="b">
        <f t="shared" si="9"/>
        <v>1</v>
      </c>
    </row>
    <row r="460" spans="1:26" ht="15" customHeight="1" x14ac:dyDescent="0.25">
      <c r="A460" s="431">
        <v>456333</v>
      </c>
      <c r="B460" s="430"/>
      <c r="C460" s="430" t="str">
        <f>J17</f>
        <v>noir mat</v>
      </c>
      <c r="D460" s="431">
        <v>456333</v>
      </c>
      <c r="E460" s="48" t="str">
        <f>+VLOOKUP(A460,cennik!A:G,2,FALSE)</f>
        <v>SEVROLL 05326 Pax mounting rail 3m black mat</v>
      </c>
      <c r="F460" s="48" t="str">
        <f>+VLOOKUP(A460,cennik!A:B,2,FALSE)</f>
        <v>SEVROLL 05326 Pax mounting rail 3m black mat</v>
      </c>
      <c r="G460" s="430"/>
      <c r="H460" s="430">
        <v>3000</v>
      </c>
      <c r="I460" s="430" t="str">
        <f>J17</f>
        <v>noir mat</v>
      </c>
      <c r="Z460" s="1" t="b">
        <f t="shared" si="9"/>
        <v>1</v>
      </c>
    </row>
    <row r="461" spans="1:26" ht="15" customHeight="1" x14ac:dyDescent="0.25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25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upper guide rail 3m silver</v>
      </c>
      <c r="F462" s="48" t="str">
        <f>+VLOOKUP(A462,cennik!A:B,2,FALSE)</f>
        <v>SEVROLL 04096 Pax upper guide rail 3m silver</v>
      </c>
      <c r="H462" s="1">
        <v>3000</v>
      </c>
      <c r="I462" s="1" t="str">
        <f>J4</f>
        <v>argent</v>
      </c>
      <c r="Z462" s="1" t="b">
        <f t="shared" si="9"/>
        <v>1</v>
      </c>
    </row>
    <row r="463" spans="1:26" ht="15" customHeight="1" x14ac:dyDescent="0.25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upper guide rail 3m white gloss</v>
      </c>
      <c r="F463" s="48" t="str">
        <f>+VLOOKUP(A463,cennik!A:B,2,FALSE)</f>
        <v>SEVROLL 04100 Pax upper guide rail 3m white gloss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25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bottom cover strip 3m 4mm silver</v>
      </c>
      <c r="F464" s="48" t="str">
        <f>+VLOOKUP(A464,cennik!A:B,2,FALSE)</f>
        <v>SEVROLL 04095 Gemini 4 Pax bottom cover strip 3m 4mm silver</v>
      </c>
      <c r="H464" s="1">
        <v>3000</v>
      </c>
      <c r="I464" s="1" t="str">
        <f>J4</f>
        <v>argent</v>
      </c>
      <c r="Z464" s="1" t="b">
        <f t="shared" si="9"/>
        <v>1</v>
      </c>
    </row>
    <row r="465" spans="1:26" s="434" customFormat="1" ht="15" customHeight="1" x14ac:dyDescent="0.25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bottom cover strip 3m 4mm white gloss</v>
      </c>
      <c r="F465" s="48" t="str">
        <f>+VLOOKUP(A465,cennik!A:B,2,FALSE)</f>
        <v>SEVROLL 04099 Gemini 4 Pax bottom cover strip 3m 4mm white gloss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25">
      <c r="A466" s="49">
        <v>288126</v>
      </c>
      <c r="B466" s="161" t="s">
        <v>841</v>
      </c>
      <c r="C466" s="143" t="str">
        <f>J4</f>
        <v>argent</v>
      </c>
      <c r="D466" s="49">
        <v>288126</v>
      </c>
      <c r="E466" s="48" t="str">
        <f>+VLOOKUP(A466,cennik!A:G,2,FALSE)</f>
        <v>SEVROLL 20328 Pax adhesive handle silver</v>
      </c>
      <c r="F466" s="48" t="str">
        <f>+VLOOKUP(A466,cennik!A:B,2,FALSE)</f>
        <v>SEVROLL 20328 Pax adhesive handle silver</v>
      </c>
      <c r="G466" s="1"/>
      <c r="H466" s="1"/>
      <c r="I466" s="1" t="str">
        <f>J4</f>
        <v>argent</v>
      </c>
      <c r="Z466" s="1" t="b">
        <f t="shared" si="9"/>
        <v>1</v>
      </c>
    </row>
    <row r="467" spans="1:26" ht="15" customHeight="1" x14ac:dyDescent="0.25">
      <c r="A467" s="49">
        <v>288125</v>
      </c>
      <c r="B467" s="48"/>
      <c r="C467" s="143" t="str">
        <f>J15</f>
        <v xml:space="preserve">blanc brillant </v>
      </c>
      <c r="D467" s="49">
        <v>288125</v>
      </c>
      <c r="E467" s="48" t="str">
        <f>+VLOOKUP(A467,cennik!A:G,2,FALSE)</f>
        <v>SEVROLL 20329 Pax adhesive handle white gloss</v>
      </c>
      <c r="F467" s="48" t="str">
        <f>+VLOOKUP(A467,cennik!A:B,2,FALSE)</f>
        <v>SEVROLL 20329 Pax adhesive handle white gloss</v>
      </c>
      <c r="I467" s="1" t="str">
        <f>J15</f>
        <v xml:space="preserve">blanc brillant </v>
      </c>
      <c r="Z467" s="1" t="b">
        <f t="shared" si="9"/>
        <v>1</v>
      </c>
    </row>
    <row r="468" spans="1:26" ht="15" customHeight="1" x14ac:dyDescent="0.25">
      <c r="A468" s="435">
        <v>278060</v>
      </c>
      <c r="B468" s="433" t="s">
        <v>840</v>
      </c>
      <c r="C468" s="434" t="str">
        <f>J4</f>
        <v>argent</v>
      </c>
      <c r="D468" s="435">
        <v>278060</v>
      </c>
      <c r="E468" s="432" t="str">
        <f>+VLOOKUP(A468,cennik!A:G,2,FALSE)</f>
        <v>SEVROLL 20298 Pax profile cover (4 pcs.) silver</v>
      </c>
      <c r="F468" s="432" t="str">
        <f>+VLOOKUP(A468,cennik!A:B,2,FALSE)</f>
        <v>SEVROLL 20298 Pax profile cover (4 pcs.) silver</v>
      </c>
      <c r="G468" s="434"/>
      <c r="H468" s="434"/>
      <c r="I468" s="434" t="str">
        <f>J4</f>
        <v>argent</v>
      </c>
      <c r="Z468" s="1" t="b">
        <f t="shared" si="9"/>
        <v>1</v>
      </c>
    </row>
    <row r="469" spans="1:26" ht="15" customHeight="1" x14ac:dyDescent="0.25">
      <c r="A469" s="435">
        <v>284529</v>
      </c>
      <c r="B469" s="433"/>
      <c r="C469" s="434" t="str">
        <f>J15</f>
        <v xml:space="preserve">blanc brillant </v>
      </c>
      <c r="D469" s="435">
        <v>284529</v>
      </c>
      <c r="E469" s="432" t="str">
        <f>+VLOOKUP(A469,cennik!A:G,2,FALSE)</f>
        <v>SEVROLL 20299 Pax profile cover (4 pcs) white gloss</v>
      </c>
      <c r="F469" s="432" t="str">
        <f>+VLOOKUP(A469,cennik!A:B,2,FALSE)</f>
        <v>SEVROLL 20299 Pax profile cover (4 pcs) white gloss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25">
      <c r="A470" s="1">
        <v>422012</v>
      </c>
      <c r="C470" s="1" t="str">
        <f>J17</f>
        <v>noir mat</v>
      </c>
      <c r="D470" s="1">
        <v>422012</v>
      </c>
      <c r="E470" s="48" t="str">
        <f>+VLOOKUP(A470,cennik!A:G,2,FALSE)</f>
        <v>SEVROLL 05327 Pax profile cover (4 pcs) black mat</v>
      </c>
      <c r="F470" s="48" t="str">
        <f>+VLOOKUP(A470,cennik!A:B,2,FALSE)</f>
        <v>SEVROLL 05327 Pax profile cover (4 pcs) black mat</v>
      </c>
      <c r="I470" s="1" t="str">
        <f>J17</f>
        <v>noir mat</v>
      </c>
      <c r="Z470" s="1" t="b">
        <f t="shared" si="9"/>
        <v>1</v>
      </c>
    </row>
    <row r="471" spans="1:26" ht="15" customHeight="1" x14ac:dyDescent="0.25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25">
      <c r="A472" s="49">
        <v>212616</v>
      </c>
      <c r="B472" s="48"/>
      <c r="D472" s="49">
        <v>212616</v>
      </c>
      <c r="E472" s="48" t="str">
        <f>+VLOOKUP(A472,cennik!A:G,2,FALSE)</f>
        <v>SEVROLL 20212 brake for Hide N and M bar</v>
      </c>
      <c r="F472" s="48" t="str">
        <f>+VLOOKUP(A472,cennik!A:B,2,FALSE)</f>
        <v>SEVROLL 20212 brake for Hide N and M bar</v>
      </c>
      <c r="Z472" s="1" t="b">
        <f t="shared" si="9"/>
        <v>1</v>
      </c>
    </row>
    <row r="473" spans="1:26" ht="15" customHeight="1" x14ac:dyDescent="0.25">
      <c r="A473" s="49">
        <v>283904</v>
      </c>
      <c r="B473" s="48"/>
      <c r="C473" s="1" t="str">
        <f>CONCATENATE(H473,"-",J4)</f>
        <v>3000-argent</v>
      </c>
      <c r="D473" s="49">
        <v>283904</v>
      </c>
      <c r="E473" s="48" t="str">
        <f>+VLOOKUP(A473,cennik!A:G,2,FALSE)</f>
        <v>SEVROLL 04318 Pax reinforcement 3m silver</v>
      </c>
      <c r="F473" s="48" t="str">
        <f>+VLOOKUP(A473,cennik!A:B,2,FALSE)</f>
        <v>SEVROLL 04318 Pax reinforcement 3m silver</v>
      </c>
      <c r="H473" s="1">
        <v>3000</v>
      </c>
      <c r="I473" s="1" t="str">
        <f>J4</f>
        <v>argent</v>
      </c>
      <c r="Z473" s="1" t="b">
        <f t="shared" si="9"/>
        <v>1</v>
      </c>
    </row>
    <row r="474" spans="1:26" ht="15" customHeight="1" x14ac:dyDescent="0.25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25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25">
      <c r="A476" s="49">
        <v>224152</v>
      </c>
      <c r="B476" s="162"/>
      <c r="C476" s="1" t="str">
        <f>CONCATENATE(H476,"-",J4)</f>
        <v>1500-argent</v>
      </c>
      <c r="D476" s="49">
        <v>224152</v>
      </c>
      <c r="E476" s="48" t="str">
        <f>+VLOOKUP(A476,cennik!A:G,2,FALSE)</f>
        <v>SEVROLL 03746 lower cover strip Simple/Blue 1.5m (for laminate 10mm) silver</v>
      </c>
      <c r="F476" s="48" t="str">
        <f>+VLOOKUP(A476,cennik!A:B,2,FALSE)</f>
        <v>SEVROLL 03746 lower cover strip Simple/Blue 1.5m (for laminate 10mm) silver</v>
      </c>
      <c r="H476" s="1">
        <v>1500</v>
      </c>
      <c r="I476" s="1" t="str">
        <f>CONCATENATE(H476,"-",J4)</f>
        <v>1500-argent</v>
      </c>
      <c r="Z476" s="1" t="b">
        <f t="shared" si="9"/>
        <v>1</v>
      </c>
    </row>
    <row r="477" spans="1:26" ht="15" customHeight="1" x14ac:dyDescent="0.25">
      <c r="A477" s="49">
        <v>224153</v>
      </c>
      <c r="B477" s="162"/>
      <c r="C477" s="1" t="str">
        <f>CONCATENATE(H477,"-",J4)</f>
        <v>2000-argent</v>
      </c>
      <c r="D477" s="49">
        <v>224153</v>
      </c>
      <c r="E477" s="48" t="str">
        <f>+VLOOKUP(A477,cennik!A:G,2,FALSE)</f>
        <v>SEVROLL 03747 lower cover strip Simple/Blue 2m (for laminate 10mm) silver</v>
      </c>
      <c r="F477" s="48" t="str">
        <f>+VLOOKUP(A477,cennik!A:B,2,FALSE)</f>
        <v>SEVROLL 03747 lower cover strip Simple/Blue 2m (for laminate 10mm) silver</v>
      </c>
      <c r="H477" s="1">
        <v>2000</v>
      </c>
      <c r="I477" s="1" t="str">
        <f>CONCATENATE(H477,"-",J4)</f>
        <v>2000-argent</v>
      </c>
      <c r="Z477" s="1" t="b">
        <f t="shared" si="9"/>
        <v>1</v>
      </c>
    </row>
    <row r="478" spans="1:26" ht="15" customHeight="1" x14ac:dyDescent="0.25">
      <c r="A478" s="49">
        <v>222574</v>
      </c>
      <c r="B478" s="163"/>
      <c r="C478" s="1" t="str">
        <f>CONCATENATE(H478,"-",J4)</f>
        <v>3000-argent</v>
      </c>
      <c r="D478" s="49">
        <v>222574</v>
      </c>
      <c r="E478" s="48" t="str">
        <f>+VLOOKUP(A478,cennik!A:G,2,FALSE)</f>
        <v>SEVROLL 03582 lower cover strip Simple/Blue 3m (for laminate 10mm) silver</v>
      </c>
      <c r="F478" s="48" t="str">
        <f>+VLOOKUP(A478,cennik!A:B,2,FALSE)</f>
        <v>SEVROLL 03582 lower cover strip Simple/Blue 3m (for laminate 10mm) silver</v>
      </c>
      <c r="H478" s="1">
        <v>3000</v>
      </c>
      <c r="I478" s="1" t="str">
        <f>CONCATENATE(H478,"-",J4)</f>
        <v>3000-argent</v>
      </c>
      <c r="Z478" s="1" t="b">
        <f t="shared" si="9"/>
        <v>1</v>
      </c>
    </row>
    <row r="479" spans="1:26" ht="15" customHeight="1" x14ac:dyDescent="0.25">
      <c r="A479" s="49">
        <v>224155</v>
      </c>
      <c r="B479" s="163"/>
      <c r="C479" s="1" t="str">
        <f>CONCATENATE(H479,"-",J6)</f>
        <v xml:space="preserve">1500-olive </v>
      </c>
      <c r="D479" s="49">
        <v>224155</v>
      </c>
      <c r="E479" s="48" t="e">
        <f>+VLOOKUP(A479,cennik!A:G,2,FALSE)</f>
        <v>#N/A</v>
      </c>
      <c r="F479" s="48" t="e">
        <f>+VLOOKUP(A479,cennik!A:B,2,FALSE)</f>
        <v>#N/A</v>
      </c>
      <c r="H479" s="1">
        <v>1500</v>
      </c>
      <c r="I479" s="1" t="str">
        <f>CONCATENATE(H479,"-",J6)</f>
        <v xml:space="preserve">1500-olive </v>
      </c>
      <c r="Z479" s="1" t="b">
        <f t="shared" si="9"/>
        <v>1</v>
      </c>
    </row>
    <row r="480" spans="1:26" ht="15" customHeight="1" x14ac:dyDescent="0.25">
      <c r="A480" s="49">
        <v>224156</v>
      </c>
      <c r="B480" s="163"/>
      <c r="C480" s="1" t="str">
        <f>CONCATENATE(H480,"-",J6)</f>
        <v xml:space="preserve">2000-olive </v>
      </c>
      <c r="D480" s="49">
        <v>224156</v>
      </c>
      <c r="E480" s="48" t="e">
        <f>+VLOOKUP(A480,cennik!A:G,2,FALSE)</f>
        <v>#N/A</v>
      </c>
      <c r="F480" s="48" t="e">
        <f>+VLOOKUP(A480,cennik!A:B,2,FALSE)</f>
        <v>#N/A</v>
      </c>
      <c r="H480" s="1">
        <v>2000</v>
      </c>
      <c r="I480" s="1" t="str">
        <f>CONCATENATE(H480,"-",J6)</f>
        <v xml:space="preserve">2000-olive </v>
      </c>
      <c r="Z480" s="1" t="b">
        <f t="shared" si="9"/>
        <v>1</v>
      </c>
    </row>
    <row r="481" spans="1:26" ht="15" customHeight="1" x14ac:dyDescent="0.25">
      <c r="A481" s="49">
        <v>223564</v>
      </c>
      <c r="B481" s="163"/>
      <c r="C481" s="1" t="str">
        <f>CONCATENATE(H481,"-",J6)</f>
        <v xml:space="preserve">3000-olive </v>
      </c>
      <c r="D481" s="49">
        <v>223564</v>
      </c>
      <c r="E481" s="48" t="str">
        <f>+VLOOKUP(A481,cennik!A:G,2,FALSE)</f>
        <v>SEVROLL 03583 lower cover strip Simple/Blue 3m (for laminate 10mm) olive</v>
      </c>
      <c r="F481" s="48" t="str">
        <f>+VLOOKUP(A481,cennik!A:B,2,FALSE)</f>
        <v>SEVROLL 03583 lower cover strip Simple/Blue 3m (for laminate 10mm) olive</v>
      </c>
      <c r="H481" s="1">
        <v>3000</v>
      </c>
      <c r="I481" s="1" t="str">
        <f>CONCATENATE(H481,"-",J6)</f>
        <v xml:space="preserve">3000-olive </v>
      </c>
      <c r="Z481" s="1" t="b">
        <f t="shared" si="9"/>
        <v>1</v>
      </c>
    </row>
    <row r="482" spans="1:26" ht="15" customHeight="1" x14ac:dyDescent="0.25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25">
      <c r="A483" s="49">
        <v>224137</v>
      </c>
      <c r="B483" s="162"/>
      <c r="C483" s="1" t="str">
        <f>CONCATENATE(H483,"-",J4)</f>
        <v>1500-argent</v>
      </c>
      <c r="D483" s="49">
        <v>224137</v>
      </c>
      <c r="E483" s="48" t="str">
        <f>+VLOOKUP(A483,cennik!A:G,2,FALSE)</f>
        <v>SEVROLL 04452 lower cover strip Simple/Blue 1.5m (for laminate 18mm) silver</v>
      </c>
      <c r="F483" s="48" t="str">
        <f>+VLOOKUP(A483,cennik!A:B,2,FALSE)</f>
        <v>SEVROLL 04452 lower cover strip Simple/Blue 1.5m (for laminate 18mm) silver</v>
      </c>
      <c r="H483" s="1">
        <v>1500</v>
      </c>
      <c r="I483" s="1" t="str">
        <f>CONCATENATE(H483,"-",J4)</f>
        <v>1500-argent</v>
      </c>
      <c r="Z483" s="1" t="b">
        <f t="shared" si="9"/>
        <v>1</v>
      </c>
    </row>
    <row r="484" spans="1:26" ht="15" customHeight="1" x14ac:dyDescent="0.25">
      <c r="A484" s="49">
        <v>224138</v>
      </c>
      <c r="B484" s="162"/>
      <c r="C484" s="1" t="str">
        <f>CONCATENATE(H484,"-",J4)</f>
        <v>2000-argent</v>
      </c>
      <c r="D484" s="49">
        <v>224138</v>
      </c>
      <c r="E484" s="48" t="str">
        <f>+VLOOKUP(A484,cennik!A:G,2,FALSE)</f>
        <v>SEVROLL 04453 lower cover strip Simple/Blue 2m (for laminate 18mm) silver</v>
      </c>
      <c r="F484" s="48" t="str">
        <f>+VLOOKUP(A484,cennik!A:B,2,FALSE)</f>
        <v>SEVROLL 04453 lower cover strip Simple/Blue 2m (for laminate 18mm) silver</v>
      </c>
      <c r="H484" s="1">
        <v>2000</v>
      </c>
      <c r="I484" s="1" t="str">
        <f>CONCATENATE(H484,"-",J4)</f>
        <v>2000-argent</v>
      </c>
      <c r="Z484" s="1" t="b">
        <f t="shared" si="9"/>
        <v>1</v>
      </c>
    </row>
    <row r="485" spans="1:26" ht="15" customHeight="1" x14ac:dyDescent="0.25">
      <c r="A485" s="49">
        <v>222572</v>
      </c>
      <c r="B485" s="163"/>
      <c r="C485" s="1" t="str">
        <f>CONCATENATE(H485,"-",J4)</f>
        <v>3000-argent</v>
      </c>
      <c r="D485" s="49">
        <v>222572</v>
      </c>
      <c r="E485" s="48" t="str">
        <f>+VLOOKUP(A485,cennik!A:G,2,FALSE)</f>
        <v>SEVROLL 04455 lower cover strip Simple/Blue 3m (for laminate 18mm) silver</v>
      </c>
      <c r="F485" s="48" t="str">
        <f>+VLOOKUP(A485,cennik!A:B,2,FALSE)</f>
        <v>SEVROLL 04455 lower cover strip Simple/Blue 3m (for laminate 18mm) silver</v>
      </c>
      <c r="H485" s="1">
        <v>3000</v>
      </c>
      <c r="I485" s="1" t="str">
        <f>CONCATENATE(H485,"-",J4)</f>
        <v>3000-argent</v>
      </c>
      <c r="Z485" s="1" t="b">
        <f t="shared" si="9"/>
        <v>1</v>
      </c>
    </row>
    <row r="486" spans="1:26" ht="15" customHeight="1" x14ac:dyDescent="0.25">
      <c r="A486" s="1">
        <v>488235</v>
      </c>
      <c r="B486" s="445"/>
      <c r="C486" s="1" t="str">
        <f>CONCATENATE(H486,"-",J17)</f>
        <v>1500-noir mat</v>
      </c>
      <c r="D486" s="1">
        <v>488235</v>
      </c>
      <c r="E486" s="48" t="str">
        <f>+VLOOKUP(A486,cennik!A:G,2,FALSE)</f>
        <v>SEVROLL 05747 lower cover strip Simple/Blue 2m (for laminate 18mm) black mat</v>
      </c>
      <c r="F486" s="48" t="str">
        <f>+VLOOKUP(A486,cennik!A:B,2,FALSE)</f>
        <v>SEVROLL 05747 lower cover strip Simple/Blue 2m (for laminate 18mm) black mat</v>
      </c>
      <c r="H486" s="1">
        <v>1500</v>
      </c>
      <c r="I486" s="1" t="str">
        <f>CONCATENATE(H486,"-",J17)</f>
        <v>1500-noir mat</v>
      </c>
      <c r="Z486" s="1" t="b">
        <f t="shared" si="9"/>
        <v>1</v>
      </c>
    </row>
    <row r="487" spans="1:26" ht="15" customHeight="1" x14ac:dyDescent="0.25">
      <c r="A487" s="1">
        <v>488235</v>
      </c>
      <c r="B487" s="445"/>
      <c r="C487" s="1" t="str">
        <f>CONCATENATE(H487,"-",J17)</f>
        <v>2000-noir mat</v>
      </c>
      <c r="D487" s="1">
        <v>488235</v>
      </c>
      <c r="E487" s="48" t="str">
        <f>+VLOOKUP(A487,cennik!A:G,2,FALSE)</f>
        <v>SEVROLL 05747 lower cover strip Simple/Blue 2m (for laminate 18mm) black mat</v>
      </c>
      <c r="F487" s="48" t="str">
        <f>+VLOOKUP(A487,cennik!A:B,2,FALSE)</f>
        <v>SEVROLL 05747 lower cover strip Simple/Blue 2m (for laminate 18mm) black mat</v>
      </c>
      <c r="H487" s="1">
        <v>2000</v>
      </c>
      <c r="I487" s="1" t="str">
        <f>CONCATENATE(H487,"-",J17)</f>
        <v>2000-noir mat</v>
      </c>
      <c r="Z487" s="1" t="b">
        <f t="shared" si="9"/>
        <v>1</v>
      </c>
    </row>
    <row r="488" spans="1:26" ht="15" customHeight="1" x14ac:dyDescent="0.25">
      <c r="A488" s="1">
        <v>488236</v>
      </c>
      <c r="B488" s="445"/>
      <c r="C488" s="1" t="str">
        <f>CONCATENATE(H488,"-",J17)</f>
        <v>3000-noir mat</v>
      </c>
      <c r="D488" s="1">
        <v>488236</v>
      </c>
      <c r="E488" s="48" t="str">
        <f>+VLOOKUP(A488,cennik!A:G,2,FALSE)</f>
        <v>SEVROLL 05748 lower cover strip Simple/Blue 3m (for laminate 18mm) black mat</v>
      </c>
      <c r="F488" s="48" t="str">
        <f>+VLOOKUP(A488,cennik!A:B,2,FALSE)</f>
        <v>SEVROLL 05748 lower cover strip Simple/Blue 3m (for laminate 18mm) black mat</v>
      </c>
      <c r="H488" s="1">
        <v>3000</v>
      </c>
      <c r="I488" s="1" t="str">
        <f>CONCATENATE(H488,"-",J17)</f>
        <v>3000-noir mat</v>
      </c>
      <c r="Z488" s="1" t="b">
        <f t="shared" si="9"/>
        <v>1</v>
      </c>
    </row>
    <row r="489" spans="1:26" ht="15" customHeight="1" x14ac:dyDescent="0.25">
      <c r="A489" s="434">
        <v>394231</v>
      </c>
      <c r="B489" s="434"/>
      <c r="C489" s="434" t="str">
        <f>CONCATENATE(H489,"-",J15)</f>
        <v xml:space="preserve">1500-blanc brillant </v>
      </c>
      <c r="D489" s="434">
        <v>394231</v>
      </c>
      <c r="E489" s="432" t="str">
        <f>+VLOOKUP(A489,cennik!A:G,2,FALSE)</f>
        <v>SEVROLL 04940 lower cover strip Simple/Blue 2m (for laminate 18mm) white gloss</v>
      </c>
      <c r="F489" s="432" t="str">
        <f>+VLOOKUP(A489,cennik!A:B,2,FALSE)</f>
        <v>SEVROLL 04940 lower cover strip Simple/Blue 2m (for laminate 18mm) white gloss</v>
      </c>
      <c r="G489" s="434"/>
      <c r="H489" s="434">
        <v>1500</v>
      </c>
      <c r="I489" s="434" t="str">
        <f>CONCATENATE(H489,"-",J15)</f>
        <v xml:space="preserve">1500-blanc brillant </v>
      </c>
      <c r="Z489" s="1" t="b">
        <f t="shared" si="9"/>
        <v>1</v>
      </c>
    </row>
    <row r="490" spans="1:26" ht="15" customHeight="1" x14ac:dyDescent="0.25">
      <c r="A490" s="434">
        <v>394231</v>
      </c>
      <c r="B490" s="434"/>
      <c r="C490" s="434" t="str">
        <f>CONCATENATE(H490,"-",J15)</f>
        <v xml:space="preserve">2000-blanc brillant </v>
      </c>
      <c r="D490" s="434">
        <v>394231</v>
      </c>
      <c r="E490" s="432" t="str">
        <f>+VLOOKUP(A490,cennik!A:G,2,FALSE)</f>
        <v>SEVROLL 04940 lower cover strip Simple/Blue 2m (for laminate 18mm) white gloss</v>
      </c>
      <c r="F490" s="432" t="str">
        <f>+VLOOKUP(A490,cennik!A:B,2,FALSE)</f>
        <v>SEVROLL 04940 lower cover strip Simple/Blue 2m (for laminate 18mm) white gloss</v>
      </c>
      <c r="G490" s="434"/>
      <c r="H490" s="434">
        <v>2000</v>
      </c>
      <c r="I490" s="434" t="str">
        <f>CONCATENATE(H490,"-",J15)</f>
        <v xml:space="preserve">2000-blanc brillant </v>
      </c>
      <c r="Z490" s="1" t="b">
        <f t="shared" si="9"/>
        <v>1</v>
      </c>
    </row>
    <row r="491" spans="1:26" ht="15" customHeight="1" x14ac:dyDescent="0.25">
      <c r="A491" s="434">
        <v>394265</v>
      </c>
      <c r="B491" s="434"/>
      <c r="C491" s="434" t="str">
        <f>CONCATENATE(H491,"-",J15)</f>
        <v xml:space="preserve">3000-blanc brillant </v>
      </c>
      <c r="D491" s="434">
        <v>394265</v>
      </c>
      <c r="E491" s="432" t="str">
        <f>+VLOOKUP(A491,cennik!A:G,2,FALSE)</f>
        <v>SEVROLL 04941 lower cover strip Simple/Blue 3m (for laminate 18mm) white gloss</v>
      </c>
      <c r="F491" s="432" t="str">
        <f>+VLOOKUP(A491,cennik!A:B,2,FALSE)</f>
        <v>SEVROLL 04941 lower cover strip Simple/Blue 3m (for laminate 18mm) white gloss</v>
      </c>
      <c r="G491" s="434"/>
      <c r="H491" s="434">
        <v>3000</v>
      </c>
      <c r="I491" s="434" t="str">
        <f>CONCATENATE(H491,"-",J15)</f>
        <v xml:space="preserve">3000-blanc brillant </v>
      </c>
      <c r="Z491" s="1" t="b">
        <f t="shared" si="9"/>
        <v>1</v>
      </c>
    </row>
    <row r="492" spans="1:26" ht="15" customHeight="1" x14ac:dyDescent="0.25">
      <c r="A492" s="49">
        <v>224141</v>
      </c>
      <c r="B492" s="163"/>
      <c r="C492" s="1" t="str">
        <f>CONCATENATE(H492,"-",J6)</f>
        <v xml:space="preserve">1500-olive </v>
      </c>
      <c r="D492" s="49">
        <v>224141</v>
      </c>
      <c r="E492" s="48" t="str">
        <f>+VLOOKUP(A492,cennik!A:G,2,FALSE)</f>
        <v>SEVROLL 04449 lower cover strip Simple/Blue 2m (for laminate 18mm) olive</v>
      </c>
      <c r="F492" s="48" t="str">
        <f>+VLOOKUP(A492,cennik!A:B,2,FALSE)</f>
        <v>SEVROLL 04449 lower cover strip Simple/Blue 2m (for laminate 18mm) olive</v>
      </c>
      <c r="H492" s="1">
        <v>1500</v>
      </c>
      <c r="I492" s="1" t="str">
        <f>CONCATENATE(H492,"-",J6)</f>
        <v xml:space="preserve">1500-olive </v>
      </c>
      <c r="Z492" s="1" t="b">
        <f t="shared" si="9"/>
        <v>1</v>
      </c>
    </row>
    <row r="493" spans="1:26" s="425" customFormat="1" ht="15" customHeight="1" x14ac:dyDescent="0.25">
      <c r="A493" s="49">
        <v>224141</v>
      </c>
      <c r="B493" s="163"/>
      <c r="C493" s="1" t="str">
        <f>CONCATENATE(H493,"-",J6)</f>
        <v xml:space="preserve">2000-olive </v>
      </c>
      <c r="D493" s="49">
        <v>224141</v>
      </c>
      <c r="E493" s="48" t="str">
        <f>+VLOOKUP(A493,cennik!A:G,2,FALSE)</f>
        <v>SEVROLL 04449 lower cover strip Simple/Blue 2m (for laminate 18mm) olive</v>
      </c>
      <c r="F493" s="48" t="str">
        <f>+VLOOKUP(A493,cennik!A:B,2,FALSE)</f>
        <v>SEVROLL 04449 lower cover strip Simple/Blue 2m (for laminate 18mm) olive</v>
      </c>
      <c r="G493" s="1"/>
      <c r="H493" s="1">
        <v>2000</v>
      </c>
      <c r="I493" s="1" t="str">
        <f>CONCATENATE(H493,"-",J6)</f>
        <v xml:space="preserve">2000-olive </v>
      </c>
      <c r="Z493" s="1" t="b">
        <f t="shared" si="9"/>
        <v>1</v>
      </c>
    </row>
    <row r="494" spans="1:26" s="425" customFormat="1" ht="15" customHeight="1" x14ac:dyDescent="0.25">
      <c r="A494" s="49">
        <v>223562</v>
      </c>
      <c r="B494" s="163"/>
      <c r="C494" s="1" t="str">
        <f>CONCATENATE(H494,"-",J6)</f>
        <v xml:space="preserve">3000-olive </v>
      </c>
      <c r="D494" s="49">
        <v>223562</v>
      </c>
      <c r="E494" s="48" t="str">
        <f>+VLOOKUP(A494,cennik!A:G,2,FALSE)</f>
        <v>SEVROLL 04451 lower cover strip Simple/Blue 3m (for laminate 18mm) olive</v>
      </c>
      <c r="F494" s="48" t="str">
        <f>+VLOOKUP(A494,cennik!A:B,2,FALSE)</f>
        <v>SEVROLL 04451 lower cover strip Simple/Blue 3m (for laminate 18mm) olive</v>
      </c>
      <c r="G494" s="1"/>
      <c r="H494" s="1">
        <v>3000</v>
      </c>
      <c r="I494" s="1" t="str">
        <f>CONCATENATE(H494,"-",J6)</f>
        <v xml:space="preserve">3000-olive </v>
      </c>
      <c r="Z494" s="1" t="b">
        <f t="shared" si="9"/>
        <v>1</v>
      </c>
    </row>
    <row r="495" spans="1:26" s="425" customFormat="1" ht="15" customHeight="1" x14ac:dyDescent="0.25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25">
      <c r="A496" s="428">
        <v>89236</v>
      </c>
      <c r="B496" s="426" t="s">
        <v>29</v>
      </c>
      <c r="C496" s="425" t="str">
        <f t="shared" ref="C496:C501" si="10">J4</f>
        <v>argent</v>
      </c>
      <c r="D496" s="428">
        <v>89236</v>
      </c>
      <c r="E496" s="426" t="str">
        <f>+VLOOKUP(A496,cennik!A:G,2,FALSE)</f>
        <v>SEVROLL 00207 connection strip H10 3m silver</v>
      </c>
      <c r="F496" s="426" t="str">
        <f>+VLOOKUP(A496,cennik!A:B,2,FALSE)</f>
        <v>SEVROLL 00207 connection strip H10 3m silver</v>
      </c>
      <c r="G496" s="425" t="e">
        <f>+VLOOKUP(A496,#REF!,4,FALSE)</f>
        <v>#REF!</v>
      </c>
      <c r="I496" s="425" t="str">
        <f t="shared" ref="I496:I501" si="11">J4</f>
        <v>argent</v>
      </c>
      <c r="Z496" s="1" t="b">
        <f t="shared" si="9"/>
        <v>1</v>
      </c>
    </row>
    <row r="497" spans="1:26" s="425" customFormat="1" ht="15" customHeight="1" x14ac:dyDescent="0.25">
      <c r="A497" s="428">
        <v>542870</v>
      </c>
      <c r="B497" s="426"/>
      <c r="C497" s="425" t="str">
        <f t="shared" si="10"/>
        <v>or/laiton</v>
      </c>
      <c r="D497" s="428">
        <v>542870</v>
      </c>
      <c r="E497" s="426" t="str">
        <f>+VLOOKUP(A497,cennik!A:G,2,FALSE)</f>
        <v>SEVROLL 06793 connection rail H10 3m gold/brass</v>
      </c>
      <c r="F497" s="426" t="str">
        <f>+VLOOKUP(A497,cennik!A:B,2,FALSE)</f>
        <v>SEVROLL 06793 connection rail H10 3m gold/brass</v>
      </c>
      <c r="G497" s="425" t="e">
        <f>+VLOOKUP(A497,#REF!,4,FALSE)</f>
        <v>#REF!</v>
      </c>
      <c r="I497" s="425" t="str">
        <f t="shared" si="11"/>
        <v>or/laiton</v>
      </c>
      <c r="Z497" s="1" t="b">
        <f t="shared" si="9"/>
        <v>1</v>
      </c>
    </row>
    <row r="498" spans="1:26" s="425" customFormat="1" ht="15" customHeight="1" x14ac:dyDescent="0.25">
      <c r="A498" s="428">
        <v>89237</v>
      </c>
      <c r="B498" s="426"/>
      <c r="C498" s="425" t="str">
        <f t="shared" si="10"/>
        <v xml:space="preserve">olive </v>
      </c>
      <c r="D498" s="428">
        <v>89237</v>
      </c>
      <c r="E498" s="426" t="str">
        <f>+VLOOKUP(A498,cennik!A:G,2,FALSE)</f>
        <v>SEVROLL 00204 connecting rail H10 3m olive</v>
      </c>
      <c r="F498" s="426" t="str">
        <f>+VLOOKUP(A498,cennik!A:B,2,FALSE)</f>
        <v>SEVROLL 00204 connecting rail H10 3m olive</v>
      </c>
      <c r="G498" s="425" t="e">
        <f>+VLOOKUP(A498,#REF!,4,FALSE)</f>
        <v>#REF!</v>
      </c>
      <c r="I498" s="425" t="str">
        <f t="shared" si="11"/>
        <v xml:space="preserve">olive </v>
      </c>
      <c r="Z498" s="1" t="b">
        <f t="shared" si="9"/>
        <v>1</v>
      </c>
    </row>
    <row r="499" spans="1:26" s="425" customFormat="1" ht="15" customHeight="1" x14ac:dyDescent="0.25">
      <c r="A499" s="428">
        <v>121028</v>
      </c>
      <c r="B499" s="426"/>
      <c r="C499" s="425" t="str">
        <f t="shared" si="10"/>
        <v>olive brossé</v>
      </c>
      <c r="D499" s="428">
        <v>121028</v>
      </c>
      <c r="E499" s="426" t="str">
        <f>+VLOOKUP(A499,cennik!A:G,2,FALSE)</f>
        <v>SEVROLL 02493-Y connecting rail H10 3m brushed olive</v>
      </c>
      <c r="F499" s="426" t="str">
        <f>+VLOOKUP(A499,cennik!A:B,2,FALSE)</f>
        <v>SEVROLL 02493-Y connecting rail H10 3m brushed olive</v>
      </c>
      <c r="I499" s="425" t="str">
        <f t="shared" si="11"/>
        <v>olive brossé</v>
      </c>
      <c r="Z499" s="1" t="b">
        <f t="shared" si="9"/>
        <v>1</v>
      </c>
    </row>
    <row r="500" spans="1:26" s="425" customFormat="1" ht="15" customHeight="1" x14ac:dyDescent="0.25">
      <c r="A500" s="428">
        <v>205160</v>
      </c>
      <c r="B500" s="426"/>
      <c r="C500" s="425" t="str">
        <f t="shared" si="10"/>
        <v>olive brossé foncé</v>
      </c>
      <c r="D500" s="428">
        <v>205160</v>
      </c>
      <c r="E500" s="426" t="str">
        <f>+VLOOKUP(A500,cennik!A:G,2,FALSE)</f>
        <v>SEVROLL 03104 connecting rail H10 3m olive dark brushed</v>
      </c>
      <c r="F500" s="426" t="str">
        <f>+VLOOKUP(A500,cennik!A:B,2,FALSE)</f>
        <v>SEVROLL 03104 connecting rail H10 3m olive dark brushed</v>
      </c>
      <c r="I500" s="425" t="str">
        <f t="shared" si="11"/>
        <v>olive brossé foncé</v>
      </c>
      <c r="Z500" s="1" t="b">
        <f t="shared" si="9"/>
        <v>1</v>
      </c>
    </row>
    <row r="501" spans="1:26" s="425" customFormat="1" ht="15" customHeight="1" x14ac:dyDescent="0.25">
      <c r="A501" s="428">
        <v>205161</v>
      </c>
      <c r="B501" s="426"/>
      <c r="C501" s="425" t="str">
        <f t="shared" si="10"/>
        <v>noir brossé</v>
      </c>
      <c r="D501" s="428">
        <v>205161</v>
      </c>
      <c r="E501" s="426" t="str">
        <f>+VLOOKUP(A501,cennik!A:G,2,FALSE)</f>
        <v>SEVROLL 03103 connecting rail H10 3m black brushed</v>
      </c>
      <c r="F501" s="426" t="str">
        <f>+VLOOKUP(A501,cennik!A:B,2,FALSE)</f>
        <v>SEVROLL 03103 connecting rail H10 3m black brushed</v>
      </c>
      <c r="I501" s="425" t="str">
        <f t="shared" si="11"/>
        <v>noir brossé</v>
      </c>
      <c r="Z501" s="1" t="b">
        <f t="shared" si="9"/>
        <v>1</v>
      </c>
    </row>
    <row r="502" spans="1:26" ht="15" customHeight="1" x14ac:dyDescent="0.25">
      <c r="A502" s="428">
        <v>276739</v>
      </c>
      <c r="B502" s="426"/>
      <c r="C502" s="425" t="str">
        <f>J15</f>
        <v xml:space="preserve">blanc brillant </v>
      </c>
      <c r="D502" s="428">
        <v>276739</v>
      </c>
      <c r="E502" s="426" t="str">
        <f>+VLOOKUP(A502,cennik!A:G,2,FALSE)</f>
        <v>SEVROLL 04050 connecting rail H10 3m white gloss</v>
      </c>
      <c r="F502" s="426" t="str">
        <f>+VLOOKUP(A502,cennik!A:B,2,FALSE)</f>
        <v>SEVROLL 04050 connecting rail H10 3m white gloss</v>
      </c>
      <c r="G502" s="425"/>
      <c r="H502" s="425"/>
      <c r="I502" s="425" t="str">
        <f>J15</f>
        <v xml:space="preserve">blanc brillant </v>
      </c>
      <c r="Z502" s="1" t="b">
        <f t="shared" si="9"/>
        <v>1</v>
      </c>
    </row>
    <row r="503" spans="1:26" ht="15" customHeight="1" x14ac:dyDescent="0.25">
      <c r="A503" s="427">
        <v>497953</v>
      </c>
      <c r="B503" s="425"/>
      <c r="C503" s="425" t="str">
        <f>J18</f>
        <v xml:space="preserve">blanc mat </v>
      </c>
      <c r="D503" s="427">
        <v>497953</v>
      </c>
      <c r="E503" s="426" t="str">
        <f>+VLOOKUP(A503,cennik!A:G,2,FALSE)</f>
        <v>SEVROLL 05181 connecting rail H10 3m white mat</v>
      </c>
      <c r="F503" s="426" t="str">
        <f>+VLOOKUP(A503,cennik!A:B,2,FALSE)</f>
        <v>SEVROLL 05181 connecting rail H10 3m white mat</v>
      </c>
      <c r="G503" s="425"/>
      <c r="H503" s="425"/>
      <c r="I503" s="425" t="str">
        <f>J18</f>
        <v xml:space="preserve">blanc mat </v>
      </c>
    </row>
    <row r="504" spans="1:26" ht="15" customHeight="1" x14ac:dyDescent="0.25">
      <c r="A504" s="427">
        <v>395508</v>
      </c>
      <c r="B504" s="425"/>
      <c r="C504" s="425" t="str">
        <f>J16</f>
        <v>noir brillant</v>
      </c>
      <c r="D504" s="427">
        <v>395508</v>
      </c>
      <c r="E504" s="426" t="str">
        <f>+VLOOKUP(A504,cennik!A:G,2,FALSE)</f>
        <v>SEVROLL 05182 connecting rail H10 3m black gloss</v>
      </c>
      <c r="F504" s="426" t="str">
        <f>+VLOOKUP(A504,cennik!A:B,2,FALSE)</f>
        <v>SEVROLL 05182 connecting rail H10 3m black gloss</v>
      </c>
      <c r="G504" s="426" t="e">
        <f>+VLOOKUP(C504,cennik!A:G,2,FALSE)</f>
        <v>#N/A</v>
      </c>
      <c r="H504" s="425"/>
      <c r="I504" s="425" t="str">
        <f>J16</f>
        <v>noir brillant</v>
      </c>
      <c r="Z504" s="1" t="b">
        <f t="shared" si="9"/>
        <v>1</v>
      </c>
    </row>
    <row r="505" spans="1:26" ht="15" customHeight="1" x14ac:dyDescent="0.25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connecting rail H10 3m graphite</v>
      </c>
      <c r="F505" s="426" t="str">
        <f>+VLOOKUP(A505,cennik!A:B,2,FALSE)</f>
        <v>SEVROLL 05971 connecting rail H10 3m graphite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25">
      <c r="A506" s="427">
        <v>452761</v>
      </c>
      <c r="B506" s="425"/>
      <c r="C506" s="425" t="str">
        <f>J17</f>
        <v>noir mat</v>
      </c>
      <c r="D506" s="427">
        <v>452761</v>
      </c>
      <c r="E506" s="426" t="str">
        <f>+VLOOKUP(A506,cennik!A:G,2,FALSE)</f>
        <v>SEVROLL 05303 connecting rail H10 3m black mat</v>
      </c>
      <c r="F506" s="426" t="str">
        <f>+VLOOKUP(A506,cennik!A:B,2,FALSE)</f>
        <v>SEVROLL 05303 connecting rail H10 3m black mat</v>
      </c>
      <c r="G506" s="425"/>
      <c r="H506" s="425"/>
      <c r="I506" s="425" t="str">
        <f>J17</f>
        <v>noir mat</v>
      </c>
      <c r="Z506" s="1" t="b">
        <f t="shared" ref="Z506:Z570" si="12">A506=D506</f>
        <v>1</v>
      </c>
    </row>
    <row r="507" spans="1:26" ht="15" customHeight="1" x14ac:dyDescent="0.25">
      <c r="A507" s="196">
        <v>526501</v>
      </c>
      <c r="B507" s="425"/>
      <c r="C507" s="425" t="str">
        <f>J22</f>
        <v>structurel noir</v>
      </c>
      <c r="D507" s="196">
        <v>526501</v>
      </c>
      <c r="E507" s="426" t="str">
        <f>+VLOOKUP(A507,cennik!A:G,2,FALSE)</f>
        <v>SEVROLL 06125 connecting rail H10 3m black structural</v>
      </c>
      <c r="F507" s="426" t="str">
        <f>+VLOOKUP(A507,cennik!A:B,2,FALSE)</f>
        <v>SEVROLL 06125 connecting rail H10 3m black structural</v>
      </c>
      <c r="G507" s="425"/>
      <c r="H507" s="425"/>
      <c r="I507" s="425" t="str">
        <f>J22</f>
        <v>structurel noir</v>
      </c>
    </row>
    <row r="508" spans="1:26" ht="15" customHeight="1" x14ac:dyDescent="0.25">
      <c r="A508" s="49">
        <v>89069</v>
      </c>
      <c r="B508" s="48" t="s">
        <v>30</v>
      </c>
      <c r="C508" s="1" t="str">
        <f t="shared" ref="C508:C513" si="13">J4</f>
        <v>argent</v>
      </c>
      <c r="D508" s="49">
        <v>89069</v>
      </c>
      <c r="E508" s="48" t="str">
        <f>+VLOOKUP(A508,cennik!A:G,2,FALSE)</f>
        <v>SEVROLL 00222 connecting strip H30 3m silver</v>
      </c>
      <c r="F508" s="48" t="str">
        <f>+VLOOKUP(A508,cennik!A:B,2,FALSE)</f>
        <v>SEVROLL 00222 connecting strip H30 3m silver</v>
      </c>
      <c r="G508" s="1" t="e">
        <f>+VLOOKUP(A508,#REF!,4,FALSE)</f>
        <v>#REF!</v>
      </c>
      <c r="I508" s="1" t="str">
        <f t="shared" ref="I508:I513" si="14">J4</f>
        <v>argent</v>
      </c>
      <c r="Z508" s="1" t="b">
        <f t="shared" si="12"/>
        <v>1</v>
      </c>
    </row>
    <row r="509" spans="1:26" ht="15" customHeight="1" x14ac:dyDescent="0.25">
      <c r="A509" s="49" t="s">
        <v>111</v>
      </c>
      <c r="B509" s="48"/>
      <c r="C509" s="1" t="str">
        <f t="shared" si="13"/>
        <v>or/laiton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or/laiton</v>
      </c>
      <c r="Z509" s="1" t="b">
        <f t="shared" si="12"/>
        <v>1</v>
      </c>
    </row>
    <row r="510" spans="1:26" ht="15" customHeight="1" x14ac:dyDescent="0.25">
      <c r="A510" s="49">
        <v>89071</v>
      </c>
      <c r="B510" s="48"/>
      <c r="C510" s="1" t="str">
        <f t="shared" si="13"/>
        <v xml:space="preserve">olive </v>
      </c>
      <c r="D510" s="49">
        <v>89071</v>
      </c>
      <c r="E510" s="48" t="str">
        <f>+VLOOKUP(A510,cennik!A:G,2,FALSE)</f>
        <v>SEVROLL 00219 connecting rail H30 3m olive</v>
      </c>
      <c r="F510" s="48" t="str">
        <f>+VLOOKUP(A510,cennik!A:B,2,FALSE)</f>
        <v>SEVROLL 00219 connecting rail H30 3m olive</v>
      </c>
      <c r="G510" s="1" t="e">
        <f>+VLOOKUP(A510,#REF!,4,FALSE)</f>
        <v>#REF!</v>
      </c>
      <c r="I510" s="1" t="str">
        <f t="shared" si="14"/>
        <v xml:space="preserve">olive </v>
      </c>
      <c r="Z510" s="1" t="b">
        <f t="shared" si="12"/>
        <v>1</v>
      </c>
    </row>
    <row r="511" spans="1:26" ht="15" customHeight="1" x14ac:dyDescent="0.25">
      <c r="A511" s="49" t="s">
        <v>111</v>
      </c>
      <c r="B511" s="48"/>
      <c r="C511" s="1" t="str">
        <f t="shared" si="13"/>
        <v>olive brossé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olive brossé</v>
      </c>
      <c r="Z511" s="1" t="b">
        <f t="shared" si="12"/>
        <v>1</v>
      </c>
    </row>
    <row r="512" spans="1:26" s="425" customFormat="1" ht="15" customHeight="1" x14ac:dyDescent="0.25">
      <c r="A512" s="49" t="s">
        <v>111</v>
      </c>
      <c r="B512" s="48"/>
      <c r="C512" s="1" t="str">
        <f t="shared" si="13"/>
        <v>olive brossé foncé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olive brossé foncé</v>
      </c>
      <c r="Z512" s="1" t="b">
        <f t="shared" si="12"/>
        <v>1</v>
      </c>
    </row>
    <row r="513" spans="1:26" ht="15" customHeight="1" x14ac:dyDescent="0.25">
      <c r="A513" s="49" t="s">
        <v>111</v>
      </c>
      <c r="B513" s="48"/>
      <c r="C513" s="1" t="str">
        <f t="shared" si="13"/>
        <v>noir brossé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noir brossé</v>
      </c>
      <c r="Z513" s="1" t="b">
        <f t="shared" si="12"/>
        <v>1</v>
      </c>
    </row>
    <row r="514" spans="1:26" ht="15" customHeight="1" x14ac:dyDescent="0.25">
      <c r="A514" s="49">
        <v>308627</v>
      </c>
      <c r="B514" s="48"/>
      <c r="C514" s="1" t="str">
        <f>J15</f>
        <v xml:space="preserve">blanc brillant </v>
      </c>
      <c r="D514" s="49">
        <v>308627</v>
      </c>
      <c r="E514" s="48" t="str">
        <f>+VLOOKUP(A514,cennik!A:G,2,FALSE)</f>
        <v>SEVROLL 03212 connecting rail H30 3m white gloss</v>
      </c>
      <c r="F514" s="48" t="str">
        <f>+VLOOKUP(A514,cennik!A:B,2,FALSE)</f>
        <v>SEVROLL 03212 connecting rail H30 3m white gloss</v>
      </c>
      <c r="I514" s="1" t="str">
        <f>J15</f>
        <v xml:space="preserve">blanc brillant </v>
      </c>
      <c r="Z514" s="1" t="b">
        <f t="shared" si="12"/>
        <v>1</v>
      </c>
    </row>
    <row r="515" spans="1:26" ht="15" customHeight="1" x14ac:dyDescent="0.25">
      <c r="A515" s="425">
        <v>452604</v>
      </c>
      <c r="B515" s="425"/>
      <c r="C515" s="425" t="str">
        <f>J17</f>
        <v>noir mat</v>
      </c>
      <c r="D515" s="425">
        <v>452604</v>
      </c>
      <c r="E515" s="426" t="str">
        <f>+VLOOKUP(A515,cennik!A:G,2,FALSE)</f>
        <v>SEVROLL 03606 connecting strip H30 decor 3m black mat</v>
      </c>
      <c r="F515" s="426" t="str">
        <f>+VLOOKUP(A515,cennik!A:B,2,FALSE)</f>
        <v>SEVROLL 03606 connecting strip H30 decor 3m black mat</v>
      </c>
      <c r="G515" s="425"/>
      <c r="H515" s="425"/>
      <c r="I515" s="425" t="str">
        <f>J17</f>
        <v>noir mat</v>
      </c>
      <c r="Z515" s="1" t="b">
        <f t="shared" si="12"/>
        <v>1</v>
      </c>
    </row>
    <row r="516" spans="1:26" s="434" customFormat="1" ht="15" customHeight="1" x14ac:dyDescent="0.25">
      <c r="A516" s="49" t="s">
        <v>111</v>
      </c>
      <c r="B516" s="48"/>
      <c r="C516" s="425" t="str">
        <f>J16</f>
        <v>noir brillant</v>
      </c>
      <c r="D516" s="49" t="s">
        <v>111</v>
      </c>
      <c r="E516" s="48"/>
      <c r="F516" s="48"/>
      <c r="G516" s="1"/>
      <c r="H516" s="1"/>
      <c r="I516" s="425" t="str">
        <f>J16</f>
        <v>noir brillant</v>
      </c>
      <c r="Z516" s="1" t="b">
        <f t="shared" si="12"/>
        <v>1</v>
      </c>
    </row>
    <row r="517" spans="1:26" ht="15" customHeight="1" x14ac:dyDescent="0.25">
      <c r="A517" s="49">
        <v>336796</v>
      </c>
      <c r="B517" s="162" t="s">
        <v>953</v>
      </c>
      <c r="C517" s="1" t="str">
        <f>J4</f>
        <v>argent</v>
      </c>
      <c r="D517" s="49">
        <v>336796</v>
      </c>
      <c r="E517" s="48" t="str">
        <f>+VLOOKUP(A517,cennik!A:G,2,FALSE)</f>
        <v>SEVROLL 04447 connecting strip Simple/Blue H21 3m (for laminate 18mm) silver</v>
      </c>
      <c r="F517" s="48" t="str">
        <f>+VLOOKUP(A517,cennik!A:B,2,FALSE)</f>
        <v>SEVROLL 04447 connecting strip Simple/Blue H21 3m (for laminate 18mm) silver</v>
      </c>
      <c r="I517" s="1" t="str">
        <f>J4</f>
        <v>argent</v>
      </c>
      <c r="Z517" s="1" t="b">
        <f t="shared" si="12"/>
        <v>1</v>
      </c>
    </row>
    <row r="518" spans="1:26" ht="15" customHeight="1" x14ac:dyDescent="0.25">
      <c r="A518" s="2">
        <v>488239</v>
      </c>
      <c r="B518" s="444"/>
      <c r="C518" s="1" t="str">
        <f>J17</f>
        <v>noir mat</v>
      </c>
      <c r="D518" s="2">
        <v>488239</v>
      </c>
      <c r="E518" s="48" t="str">
        <f>+VLOOKUP(A518,cennik!A:G,2,FALSE)</f>
        <v>SEVROLL 05746 connecting strip Simple/Blue H21 3m (for laminate 18mm) black mat</v>
      </c>
      <c r="F518" s="48" t="str">
        <f>+VLOOKUP(A518,cennik!A:B,2,FALSE)</f>
        <v>SEVROLL 05746 connecting strip Simple/Blue H21 3m (for laminate 18mm) black mat</v>
      </c>
      <c r="I518" s="1" t="str">
        <f>J17</f>
        <v>noir mat</v>
      </c>
      <c r="Z518" s="1" t="b">
        <f t="shared" si="12"/>
        <v>1</v>
      </c>
    </row>
    <row r="519" spans="1:26" ht="15" customHeight="1" x14ac:dyDescent="0.25">
      <c r="A519" s="434">
        <v>394273</v>
      </c>
      <c r="B519" s="434"/>
      <c r="C519" s="434" t="str">
        <f>J15</f>
        <v xml:space="preserve">blanc brillant </v>
      </c>
      <c r="D519" s="434">
        <v>394273</v>
      </c>
      <c r="E519" s="432" t="str">
        <f>+VLOOKUP(A519,cennik!A:G,2,FALSE)</f>
        <v>SEVROLL 04929 connecting strip Simple/Blue H21 3m (for mat 18mm) white gloss</v>
      </c>
      <c r="F519" s="432" t="str">
        <f>+VLOOKUP(A519,cennik!A:B,2,FALSE)</f>
        <v>SEVROLL 04929 connecting strip Simple/Blue H21 3m (for mat 18mm) white gloss</v>
      </c>
      <c r="G519" s="434"/>
      <c r="H519" s="434"/>
      <c r="I519" s="434" t="str">
        <f>J15</f>
        <v xml:space="preserve">blanc brillant </v>
      </c>
      <c r="Z519" s="1" t="b">
        <f t="shared" si="12"/>
        <v>1</v>
      </c>
    </row>
    <row r="520" spans="1:26" ht="15" customHeight="1" x14ac:dyDescent="0.25">
      <c r="A520" s="49">
        <v>224158</v>
      </c>
      <c r="B520" s="163"/>
      <c r="C520" s="1" t="str">
        <f>J6</f>
        <v xml:space="preserve">olive </v>
      </c>
      <c r="D520" s="49">
        <v>224158</v>
      </c>
      <c r="E520" s="48" t="str">
        <f>+VLOOKUP(A520,cennik!A:G,2,FALSE)</f>
        <v>SEVROLL 04446 connecting strip Simple/Blue H21 3m (for laminate 18mm) olive</v>
      </c>
      <c r="F520" s="48" t="str">
        <f>+VLOOKUP(A520,cennik!A:B,2,FALSE)</f>
        <v>SEVROLL 04446 connecting strip Simple/Blue H21 3m (for laminate 18mm) olive</v>
      </c>
      <c r="I520" s="1" t="str">
        <f>J6</f>
        <v xml:space="preserve">olive </v>
      </c>
      <c r="Z520" s="1" t="b">
        <f t="shared" si="12"/>
        <v>1</v>
      </c>
    </row>
    <row r="521" spans="1:26" ht="15" customHeight="1" x14ac:dyDescent="0.25">
      <c r="A521" s="49">
        <v>328825</v>
      </c>
      <c r="B521" s="162" t="s">
        <v>954</v>
      </c>
      <c r="C521" s="1" t="str">
        <f>J4</f>
        <v>argent</v>
      </c>
      <c r="D521" s="49">
        <v>328825</v>
      </c>
      <c r="E521" s="48" t="str">
        <f>+VLOOKUP(A521,cennik!A:G,2,FALSE)</f>
        <v>SEVROLL 04445 connecting strip Simple/Blue H28 3m (for laminate 18mm) silver</v>
      </c>
      <c r="F521" s="48" t="str">
        <f>+VLOOKUP(A521,cennik!A:B,2,FALSE)</f>
        <v>SEVROLL 04445 connecting strip Simple/Blue H28 3m (for laminate 18mm) silver</v>
      </c>
      <c r="I521" s="1" t="str">
        <f>J4</f>
        <v>argent</v>
      </c>
      <c r="Z521" s="1" t="b">
        <f t="shared" si="12"/>
        <v>1</v>
      </c>
    </row>
    <row r="522" spans="1:26" ht="15" customHeight="1" x14ac:dyDescent="0.25">
      <c r="A522" s="434">
        <v>394281</v>
      </c>
      <c r="B522" s="434"/>
      <c r="C522" s="434" t="str">
        <f>J15</f>
        <v xml:space="preserve">blanc brillant </v>
      </c>
      <c r="D522" s="434">
        <v>394281</v>
      </c>
      <c r="E522" s="432" t="str">
        <f>+VLOOKUP(A522,cennik!A:G,2,FALSE)</f>
        <v>SEVROLL 04932 connecting strip Simple/Blue H28 3m (for 18mm) white gloss</v>
      </c>
      <c r="F522" s="432" t="str">
        <f>+VLOOKUP(A522,cennik!A:B,2,FALSE)</f>
        <v>SEVROLL 04932 connecting strip Simple/Blue H28 3m (for 18mm) white gloss</v>
      </c>
      <c r="G522" s="434"/>
      <c r="H522" s="434"/>
      <c r="I522" s="434" t="str">
        <f>J15</f>
        <v xml:space="preserve">blanc brillant </v>
      </c>
      <c r="Z522" s="1" t="b">
        <f t="shared" si="12"/>
        <v>1</v>
      </c>
    </row>
    <row r="523" spans="1:26" ht="15" customHeight="1" x14ac:dyDescent="0.25">
      <c r="A523" s="49">
        <v>223560</v>
      </c>
      <c r="B523" s="163"/>
      <c r="C523" s="1" t="str">
        <f>J6</f>
        <v xml:space="preserve">olive </v>
      </c>
      <c r="D523" s="49">
        <v>223560</v>
      </c>
      <c r="E523" s="48" t="str">
        <f>+VLOOKUP(A523,cennik!A:G,2,FALSE)</f>
        <v>SEVROLL 04444 connecting strip Simple/Blue H28 3m (for laminate 18mm) olive</v>
      </c>
      <c r="F523" s="48" t="str">
        <f>+VLOOKUP(A523,cennik!A:B,2,FALSE)</f>
        <v>SEVROLL 04444 connecting strip Simple/Blue H28 3m (for laminate 18mm) olive</v>
      </c>
      <c r="I523" s="1" t="str">
        <f>J6</f>
        <v xml:space="preserve">olive </v>
      </c>
      <c r="Z523" s="1" t="b">
        <f t="shared" si="12"/>
        <v>1</v>
      </c>
    </row>
    <row r="524" spans="1:26" ht="15" customHeight="1" x14ac:dyDescent="0.25">
      <c r="A524" s="446" t="s">
        <v>111</v>
      </c>
      <c r="B524" s="48"/>
      <c r="C524" s="1" t="str">
        <f>J17</f>
        <v>noir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25">
      <c r="A525" s="49">
        <v>98070</v>
      </c>
      <c r="B525" s="48" t="s">
        <v>31</v>
      </c>
      <c r="C525" s="1" t="str">
        <f>J4</f>
        <v>argent</v>
      </c>
      <c r="D525" s="49">
        <v>98070</v>
      </c>
      <c r="E525" s="48" t="str">
        <f>+VLOOKUP(A525,cennik!A:G,2,FALSE)</f>
        <v>SEVROLL 02284 Gemini grab rail 2.7m silver</v>
      </c>
      <c r="F525" s="48" t="str">
        <f>+VLOOKUP(A525,cennik!A:B,2,FALSE)</f>
        <v>SEVROLL 02284 Gemini grab rail 2.7m silver</v>
      </c>
      <c r="G525" s="1" t="e">
        <f>+VLOOKUP(A525,#REF!,4,FALSE)</f>
        <v>#REF!</v>
      </c>
      <c r="I525" s="1" t="str">
        <f>J4</f>
        <v>argent</v>
      </c>
      <c r="Z525" s="1" t="b">
        <f t="shared" si="12"/>
        <v>1</v>
      </c>
    </row>
    <row r="526" spans="1:26" ht="15" customHeight="1" x14ac:dyDescent="0.25">
      <c r="A526" s="49">
        <v>278164</v>
      </c>
      <c r="B526" s="48"/>
      <c r="C526" s="1" t="str">
        <f>J17</f>
        <v>noir mat</v>
      </c>
      <c r="D526" s="49">
        <v>278164</v>
      </c>
      <c r="E526" s="48" t="str">
        <f>+VLOOKUP(A526,cennik!A:G,2,FALSE)</f>
        <v>SEVROLL 03607 Gemini grab rail 2.7m black mat</v>
      </c>
      <c r="F526" s="48" t="str">
        <f>+VLOOKUP(A526,cennik!A:B,2,FALSE)</f>
        <v>SEVROLL 03607 Gemini grab rail 2.7m black mat</v>
      </c>
      <c r="Z526" s="1" t="b">
        <f t="shared" si="12"/>
        <v>1</v>
      </c>
    </row>
    <row r="527" spans="1:26" ht="15" customHeight="1" x14ac:dyDescent="0.25">
      <c r="A527" s="49">
        <v>98071</v>
      </c>
      <c r="B527" s="48"/>
      <c r="C527" s="1" t="str">
        <f>J6</f>
        <v xml:space="preserve">olive </v>
      </c>
      <c r="D527" s="49">
        <v>98071</v>
      </c>
      <c r="E527" s="48" t="str">
        <f>+VLOOKUP(A527,cennik!A:G,2,FALSE)</f>
        <v>SEVROLL 02283 Gemini grab rail 2.7m olive</v>
      </c>
      <c r="F527" s="48" t="str">
        <f>+VLOOKUP(A527,cennik!A:B,2,FALSE)</f>
        <v>SEVROLL 02283 Gemini grab rail 2.7m olive</v>
      </c>
      <c r="G527" s="1" t="e">
        <f>+VLOOKUP(A527,#REF!,4,FALSE)</f>
        <v>#REF!</v>
      </c>
      <c r="I527" s="1" t="str">
        <f>J6</f>
        <v xml:space="preserve">olive </v>
      </c>
      <c r="Z527" s="1" t="b">
        <f t="shared" si="12"/>
        <v>1</v>
      </c>
    </row>
    <row r="528" spans="1:26" ht="15" customHeight="1" x14ac:dyDescent="0.25">
      <c r="A528" s="48">
        <v>394690</v>
      </c>
      <c r="B528" s="161" t="s">
        <v>2625</v>
      </c>
      <c r="C528" s="1" t="str">
        <f>J4</f>
        <v>argent</v>
      </c>
      <c r="D528" s="48">
        <v>394690</v>
      </c>
      <c r="E528" s="48" t="str">
        <f>+VLOOKUP(A528,cennik!A:G,2,FALSE)</f>
        <v>SEVROLL 04921 Lynx handle profile, 2.7m silver</v>
      </c>
      <c r="F528" s="48" t="str">
        <f>+VLOOKUP(A528,cennik!A:B,2,FALSE)</f>
        <v>SEVROLL 04921 Lynx handle profile, 2.7m silver</v>
      </c>
      <c r="I528" s="1" t="str">
        <f>J4</f>
        <v>argent</v>
      </c>
      <c r="Z528" s="1" t="b">
        <f t="shared" si="12"/>
        <v>1</v>
      </c>
    </row>
    <row r="529" spans="1:26" ht="15" customHeight="1" x14ac:dyDescent="0.25">
      <c r="A529" s="48">
        <v>394691</v>
      </c>
      <c r="B529" s="48"/>
      <c r="C529" s="1" t="str">
        <f>J6</f>
        <v xml:space="preserve">olive </v>
      </c>
      <c r="D529" s="48">
        <v>394691</v>
      </c>
      <c r="E529" s="48" t="str">
        <f>+VLOOKUP(A529,cennik!A:G,2,FALSE)</f>
        <v>SEVROLL 04920 Lynx handle profile,  2.7m olive</v>
      </c>
      <c r="F529" s="48" t="str">
        <f>+VLOOKUP(A529,cennik!A:B,2,FALSE)</f>
        <v>SEVROLL 04920 Lynx handle profile,  2.7m olive</v>
      </c>
      <c r="I529" s="1" t="str">
        <f>J6</f>
        <v xml:space="preserve">olive </v>
      </c>
      <c r="Z529" s="1" t="b">
        <f t="shared" si="12"/>
        <v>1</v>
      </c>
    </row>
    <row r="530" spans="1:26" ht="15" customHeight="1" x14ac:dyDescent="0.25">
      <c r="A530" s="49">
        <v>542873</v>
      </c>
      <c r="B530" s="48"/>
      <c r="C530" s="1" t="str">
        <f>J5</f>
        <v>or/laiton</v>
      </c>
      <c r="D530" s="49">
        <v>542873</v>
      </c>
      <c r="E530" s="48" t="str">
        <f>+VLOOKUP(A530,cennik!A:G,2,FALSE)</f>
        <v>SEVROLL 06822 Gemini grab rail 2.7m gold/brass</v>
      </c>
      <c r="F530" s="48" t="str">
        <f>+VLOOKUP(A530,cennik!A:B,2,FALSE)</f>
        <v>SEVROLL 06822 Gemini grab rail 2.7m gold/brass</v>
      </c>
      <c r="G530" s="1" t="e">
        <f>+VLOOKUP(A530,#REF!,4,FALSE)</f>
        <v>#REF!</v>
      </c>
      <c r="I530" s="1" t="str">
        <f>J5</f>
        <v>or/laiton</v>
      </c>
      <c r="Z530" s="1" t="b">
        <f t="shared" si="12"/>
        <v>1</v>
      </c>
    </row>
    <row r="531" spans="1:26" ht="15" customHeight="1" x14ac:dyDescent="0.25">
      <c r="A531" s="196">
        <v>525015</v>
      </c>
      <c r="B531" s="48"/>
      <c r="C531" s="1" t="str">
        <f>J22</f>
        <v>structurel noir</v>
      </c>
      <c r="D531" s="196">
        <v>525015</v>
      </c>
      <c r="E531" s="48" t="str">
        <f>+VLOOKUP(A531,cennik!A:G,2,FALSE)</f>
        <v>SEVROLL 06370 Gemini grab rail 2.7m black structural</v>
      </c>
      <c r="F531" s="48" t="str">
        <f>+VLOOKUP(A531,cennik!A:B,2,FALSE)</f>
        <v>SEVROLL 06370 Gemini grab rail 2.7m black structural</v>
      </c>
      <c r="G531" s="1" t="e">
        <f>+VLOOKUP(A531,#REF!,4,FALSE)</f>
        <v>#REF!</v>
      </c>
      <c r="I531" s="1" t="str">
        <f>J22</f>
        <v>structurel noir</v>
      </c>
      <c r="Z531" s="1" t="b">
        <f t="shared" si="12"/>
        <v>1</v>
      </c>
    </row>
    <row r="532" spans="1:26" ht="15" customHeight="1" x14ac:dyDescent="0.25">
      <c r="A532" s="49">
        <v>135366</v>
      </c>
      <c r="B532" s="48" t="s">
        <v>32</v>
      </c>
      <c r="C532" s="1" t="str">
        <f>J4</f>
        <v>argent</v>
      </c>
      <c r="D532" s="49">
        <v>135366</v>
      </c>
      <c r="E532" s="48" t="str">
        <f>+VLOOKUP(A532,cennik!A:G,2,FALSE)</f>
        <v>SEVROLL 02692 Romeo II handle profile, 2.7 m, silver</v>
      </c>
      <c r="F532" s="48" t="str">
        <f>+VLOOKUP(A532,cennik!A:B,2,FALSE)</f>
        <v>SEVROLL 02692 Romeo II handle profile, 2.7 m, silver</v>
      </c>
      <c r="G532" s="1" t="e">
        <f>+VLOOKUP(A532,#REF!,4,FALSE)</f>
        <v>#REF!</v>
      </c>
      <c r="I532" s="1" t="str">
        <f>J4</f>
        <v>argent</v>
      </c>
      <c r="Z532" s="1" t="b">
        <f t="shared" si="12"/>
        <v>1</v>
      </c>
    </row>
    <row r="533" spans="1:26" ht="15" customHeight="1" x14ac:dyDescent="0.25">
      <c r="A533" s="49">
        <v>135365</v>
      </c>
      <c r="B533" s="48"/>
      <c r="C533" s="1" t="str">
        <f>J6</f>
        <v xml:space="preserve">olive </v>
      </c>
      <c r="D533" s="49">
        <v>135365</v>
      </c>
      <c r="E533" s="48" t="str">
        <f>+VLOOKUP(A533,cennik!A:G,2,FALSE)</f>
        <v>SEVROLL 02690 Romeo II handle profile, 2.7 m, olive</v>
      </c>
      <c r="F533" s="48" t="str">
        <f>+VLOOKUP(A533,cennik!A:B,2,FALSE)</f>
        <v>SEVROLL 02690 Romeo II handle profile, 2.7 m, olive</v>
      </c>
      <c r="G533" s="1" t="e">
        <f>+VLOOKUP(A533,#REF!,4,FALSE)</f>
        <v>#REF!</v>
      </c>
      <c r="I533" s="1" t="str">
        <f>J6</f>
        <v xml:space="preserve">olive </v>
      </c>
      <c r="Z533" s="1" t="b">
        <f t="shared" si="12"/>
        <v>1</v>
      </c>
    </row>
    <row r="534" spans="1:26" ht="15" customHeight="1" x14ac:dyDescent="0.25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25">
      <c r="A535" s="49">
        <v>135344</v>
      </c>
      <c r="B535" s="161" t="s">
        <v>955</v>
      </c>
      <c r="C535" s="1" t="str">
        <f>J4</f>
        <v>argent</v>
      </c>
      <c r="D535" s="49">
        <v>135344</v>
      </c>
      <c r="E535" s="48" t="str">
        <f>+VLOOKUP(A535,cennik!A:G,2,FALSE)</f>
        <v>SEVROLL 02713 Julia II handle profile, 2,7m silver</v>
      </c>
      <c r="F535" s="48" t="str">
        <f>+VLOOKUP(A535,cennik!A:B,2,FALSE)</f>
        <v>SEVROLL 02713 Julia II handle profile, 2,7m silver</v>
      </c>
      <c r="G535" s="1" t="e">
        <f>+VLOOKUP(A535,#REF!,4,FALSE)</f>
        <v>#REF!</v>
      </c>
      <c r="I535" s="1" t="str">
        <f>J4</f>
        <v>argent</v>
      </c>
      <c r="Z535" s="1" t="b">
        <f t="shared" si="12"/>
        <v>1</v>
      </c>
    </row>
    <row r="536" spans="1:26" ht="15" customHeight="1" x14ac:dyDescent="0.25">
      <c r="A536" s="49">
        <v>135342</v>
      </c>
      <c r="B536" s="48"/>
      <c r="C536" s="1" t="str">
        <f>J6</f>
        <v xml:space="preserve">olive </v>
      </c>
      <c r="D536" s="49">
        <v>135342</v>
      </c>
      <c r="E536" s="48" t="str">
        <f>+VLOOKUP(A536,cennik!A:G,2,FALSE)</f>
        <v>SEVROLL 02711 Julia II handle profile, 2,7m olive</v>
      </c>
      <c r="F536" s="48" t="str">
        <f>+VLOOKUP(A536,cennik!A:B,2,FALSE)</f>
        <v>SEVROLL 02711 Julia II handle profile, 2,7m olive</v>
      </c>
      <c r="G536" s="1" t="e">
        <f>+VLOOKUP(A536,#REF!,4,FALSE)</f>
        <v>#REF!</v>
      </c>
      <c r="I536" s="1" t="str">
        <f>J6</f>
        <v xml:space="preserve">olive </v>
      </c>
      <c r="Z536" s="1" t="b">
        <f t="shared" si="12"/>
        <v>1</v>
      </c>
    </row>
    <row r="537" spans="1:26" ht="15" customHeight="1" x14ac:dyDescent="0.25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25">
      <c r="A538" s="195">
        <v>223573</v>
      </c>
      <c r="B538" s="161" t="s">
        <v>829</v>
      </c>
      <c r="C538" s="1" t="str">
        <f>J6</f>
        <v xml:space="preserve">olive </v>
      </c>
      <c r="D538" s="195">
        <v>223573</v>
      </c>
      <c r="E538" s="48" t="str">
        <f>+VLOOKUP(A538,cennik!A:G,2,FALSE)</f>
        <v>SEVROLL 03172 Karat handle bar 2.7m olive</v>
      </c>
      <c r="F538" s="48" t="str">
        <f>+VLOOKUP(A538,cennik!A:B,2,FALSE)</f>
        <v>SEVROLL 03172 Karat handle bar 2.7m olive</v>
      </c>
      <c r="I538" s="1" t="str">
        <f>J6</f>
        <v xml:space="preserve">olive </v>
      </c>
      <c r="Z538" s="1" t="b">
        <f t="shared" si="12"/>
        <v>1</v>
      </c>
    </row>
    <row r="539" spans="1:26" ht="15" customHeight="1" x14ac:dyDescent="0.25">
      <c r="A539" s="195">
        <v>223572</v>
      </c>
      <c r="B539" s="48"/>
      <c r="C539" s="1" t="str">
        <f>J4</f>
        <v>argent</v>
      </c>
      <c r="D539" s="195">
        <v>223572</v>
      </c>
      <c r="E539" s="48" t="str">
        <f>+VLOOKUP(A539,cennik!A:G,2,FALSE)</f>
        <v>SEVROLL 03173 Karat handle profile, 2.7m, silver</v>
      </c>
      <c r="F539" s="48" t="str">
        <f>+VLOOKUP(A539,cennik!A:B,2,FALSE)</f>
        <v>SEVROLL 03173 Karat handle profile, 2.7m, silver</v>
      </c>
      <c r="I539" s="1" t="str">
        <f>J4</f>
        <v>argent</v>
      </c>
      <c r="Z539" s="1" t="b">
        <f t="shared" si="12"/>
        <v>1</v>
      </c>
    </row>
    <row r="540" spans="1:26" ht="15" customHeight="1" x14ac:dyDescent="0.25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25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25">
      <c r="A542" s="49">
        <v>179229</v>
      </c>
      <c r="B542" s="161" t="s">
        <v>699</v>
      </c>
      <c r="C542" s="1" t="str">
        <f>J4</f>
        <v>argent</v>
      </c>
      <c r="D542" s="49">
        <v>179229</v>
      </c>
      <c r="E542" s="48" t="str">
        <f>+VLOOKUP(A542,cennik!A:G,2,FALSE)</f>
        <v>SEVROLL 03048 Future II handle profile, 2.7m, silver</v>
      </c>
      <c r="F542" s="48" t="str">
        <f>+VLOOKUP(A542,cennik!A:B,2,FALSE)</f>
        <v>SEVROLL 03048 Future II handle profile, 2.7m, silver</v>
      </c>
      <c r="G542" s="1" t="e">
        <f>+VLOOKUP(A542,#REF!,4,FALSE)</f>
        <v>#REF!</v>
      </c>
      <c r="I542" s="1" t="str">
        <f>J4</f>
        <v>argent</v>
      </c>
      <c r="Z542" s="1" t="b">
        <f t="shared" si="12"/>
        <v>1</v>
      </c>
    </row>
    <row r="543" spans="1:26" ht="15" customHeight="1" x14ac:dyDescent="0.25">
      <c r="A543" s="49">
        <v>179230</v>
      </c>
      <c r="B543" s="48"/>
      <c r="C543" s="1" t="str">
        <f>J6</f>
        <v xml:space="preserve">olive </v>
      </c>
      <c r="D543" s="49">
        <v>179230</v>
      </c>
      <c r="E543" s="48" t="str">
        <f>+VLOOKUP(A543,cennik!A:G,2,FALSE)</f>
        <v>SEVROLL 03046 Future II grab rail 2.7m olive</v>
      </c>
      <c r="F543" s="48" t="str">
        <f>+VLOOKUP(A543,cennik!A:B,2,FALSE)</f>
        <v>SEVROLL 03046 Future II grab rail 2.7m olive</v>
      </c>
      <c r="G543" s="1" t="e">
        <f>+VLOOKUP(A543,#REF!,4,FALSE)</f>
        <v>#REF!</v>
      </c>
      <c r="I543" s="1" t="str">
        <f>J6</f>
        <v xml:space="preserve">olive </v>
      </c>
      <c r="Z543" s="1" t="b">
        <f t="shared" si="12"/>
        <v>1</v>
      </c>
    </row>
    <row r="544" spans="1:26" ht="15" customHeight="1" x14ac:dyDescent="0.25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25">
      <c r="A545" s="58">
        <v>179224</v>
      </c>
      <c r="B545" s="48" t="s">
        <v>84</v>
      </c>
      <c r="C545" s="1" t="str">
        <f>J4</f>
        <v>argent</v>
      </c>
      <c r="D545" s="58">
        <v>179224</v>
      </c>
      <c r="E545" s="48" t="str">
        <f>+VLOOKUP(A545,cennik!A:G,2,FALSE)</f>
        <v>SEVROLL 03049 Future II handle profile, 3.5 m, silver</v>
      </c>
      <c r="F545" s="48" t="str">
        <f>+VLOOKUP(A545,cennik!A:B,2,FALSE)</f>
        <v>SEVROLL 03049 Future II handle profile, 3.5 m, silver</v>
      </c>
      <c r="I545" s="1" t="str">
        <f>J4</f>
        <v>argent</v>
      </c>
      <c r="Z545" s="1" t="b">
        <f t="shared" si="12"/>
        <v>1</v>
      </c>
    </row>
    <row r="546" spans="1:26" ht="15" customHeight="1" x14ac:dyDescent="0.25">
      <c r="A546" s="58">
        <v>179227</v>
      </c>
      <c r="B546" s="48"/>
      <c r="C546" s="1" t="str">
        <f>J6</f>
        <v xml:space="preserve">olive </v>
      </c>
      <c r="D546" s="58">
        <v>179227</v>
      </c>
      <c r="E546" s="48" t="str">
        <f>+VLOOKUP(A546,cennik!A:G,2,FALSE)</f>
        <v>SEVROLL 03047 Future II mounting bar 3.5m olive</v>
      </c>
      <c r="F546" s="48" t="str">
        <f>+VLOOKUP(A546,cennik!A:B,2,FALSE)</f>
        <v>SEVROLL 03047 Future II mounting bar 3.5m olive</v>
      </c>
      <c r="I546" s="1" t="str">
        <f>J6</f>
        <v xml:space="preserve">olive </v>
      </c>
      <c r="Z546" s="1" t="b">
        <f t="shared" si="12"/>
        <v>1</v>
      </c>
    </row>
    <row r="547" spans="1:26" ht="15" customHeight="1" x14ac:dyDescent="0.25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25">
      <c r="A548" s="169">
        <v>100102</v>
      </c>
      <c r="B548" s="161" t="s">
        <v>679</v>
      </c>
      <c r="C548" s="1" t="str">
        <f>J4</f>
        <v>argent</v>
      </c>
      <c r="D548" s="169">
        <v>100102</v>
      </c>
      <c r="E548" s="48" t="str">
        <f>+VLOOKUP(A548,cennik!A:G,2,FALSE)</f>
        <v>SEVROLL 02376 Master mounting rail 2.7m silver</v>
      </c>
      <c r="F548" s="48" t="str">
        <f>+VLOOKUP(A548,cennik!A:B,2,FALSE)</f>
        <v>SEVROLL 02376 Master mounting rail 2.7m silver</v>
      </c>
      <c r="I548" s="1" t="str">
        <f>J4</f>
        <v>argent</v>
      </c>
      <c r="Z548" s="1" t="b">
        <f t="shared" si="12"/>
        <v>1</v>
      </c>
    </row>
    <row r="549" spans="1:26" ht="15" customHeight="1" x14ac:dyDescent="0.25">
      <c r="A549" s="169">
        <v>100103</v>
      </c>
      <c r="B549" s="48"/>
      <c r="C549" s="1" t="str">
        <f>J6</f>
        <v xml:space="preserve">olive </v>
      </c>
      <c r="D549" s="169">
        <v>100103</v>
      </c>
      <c r="E549" s="48" t="str">
        <f>+VLOOKUP(A549,cennik!A:G,2,FALSE)</f>
        <v>SEVROLL 02377 Master mounting bar 2.7 m olive</v>
      </c>
      <c r="F549" s="48" t="str">
        <f>+VLOOKUP(A549,cennik!A:B,2,FALSE)</f>
        <v>SEVROLL 02377 Master mounting bar 2.7 m olive</v>
      </c>
      <c r="I549" s="1" t="str">
        <f>J6</f>
        <v xml:space="preserve">olive </v>
      </c>
      <c r="Z549" s="1" t="b">
        <f t="shared" si="12"/>
        <v>1</v>
      </c>
    </row>
    <row r="550" spans="1:26" ht="15" customHeight="1" x14ac:dyDescent="0.25">
      <c r="A550" s="169">
        <v>100105</v>
      </c>
      <c r="B550" s="161" t="s">
        <v>680</v>
      </c>
      <c r="C550" s="1" t="str">
        <f>J4</f>
        <v>argent</v>
      </c>
      <c r="D550" s="169">
        <v>100105</v>
      </c>
      <c r="E550" s="48" t="str">
        <f>+VLOOKUP(A550,cennik!A:G,2,FALSE)</f>
        <v>SEVROLL 02379 Master handle profile, 3m silver</v>
      </c>
      <c r="F550" s="48" t="str">
        <f>+VLOOKUP(A550,cennik!A:B,2,FALSE)</f>
        <v>SEVROLL 02379 Master handle profile, 3m silver</v>
      </c>
      <c r="I550" s="1" t="str">
        <f>J4</f>
        <v>argent</v>
      </c>
      <c r="Z550" s="1" t="b">
        <f t="shared" si="12"/>
        <v>1</v>
      </c>
    </row>
    <row r="551" spans="1:26" ht="15" customHeight="1" x14ac:dyDescent="0.25">
      <c r="A551" s="169">
        <v>100106</v>
      </c>
      <c r="B551" s="48"/>
      <c r="C551" s="1" t="str">
        <f>J6</f>
        <v xml:space="preserve">olive </v>
      </c>
      <c r="D551" s="169">
        <v>100106</v>
      </c>
      <c r="E551" s="48" t="str">
        <f>+VLOOKUP(A551,cennik!A:G,2,FALSE)</f>
        <v>SEVROLL 02380 Master mounting bar 3m olive</v>
      </c>
      <c r="F551" s="48" t="str">
        <f>+VLOOKUP(A551,cennik!A:B,2,FALSE)</f>
        <v>SEVROLL 02380 Master mounting bar 3m olive</v>
      </c>
      <c r="I551" s="1" t="str">
        <f>J6</f>
        <v xml:space="preserve">olive </v>
      </c>
      <c r="Z551" s="1" t="b">
        <f t="shared" si="12"/>
        <v>1</v>
      </c>
    </row>
    <row r="552" spans="1:26" ht="15" customHeight="1" x14ac:dyDescent="0.25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25">
      <c r="A553" s="169">
        <v>215234</v>
      </c>
      <c r="B553" s="48"/>
      <c r="C553" s="1" t="str">
        <f>J4</f>
        <v>argent</v>
      </c>
      <c r="D553" s="169">
        <v>215234</v>
      </c>
      <c r="E553" s="48" t="str">
        <f>+VLOOKUP(A553,cennik!A:G,2,FALSE)</f>
        <v>SEVROLL 03433 Polo  handle profile, 10 mm, 2.70 m, silver</v>
      </c>
      <c r="F553" s="48" t="str">
        <f>+VLOOKUP(A553,cennik!A:B,2,FALSE)</f>
        <v>SEVROLL 03433 Polo  handle profile, 10 mm, 2.70 m, silver</v>
      </c>
      <c r="I553" s="1" t="str">
        <f>J4</f>
        <v>argent</v>
      </c>
      <c r="Z553" s="1" t="b">
        <f t="shared" si="12"/>
        <v>1</v>
      </c>
    </row>
    <row r="554" spans="1:26" ht="15" customHeight="1" x14ac:dyDescent="0.25">
      <c r="A554">
        <v>223551</v>
      </c>
      <c r="B554" s="48"/>
      <c r="C554" s="1" t="str">
        <f>J6</f>
        <v xml:space="preserve">olive </v>
      </c>
      <c r="D554">
        <v>223551</v>
      </c>
      <c r="E554" s="48" t="str">
        <f>+VLOOKUP(A554,cennik!A:G,2,FALSE)</f>
        <v>SEVROLL 03579 Polo handle profile, 10mm, 2.70m olive</v>
      </c>
      <c r="F554" s="48" t="str">
        <f>+VLOOKUP(A554,cennik!A:B,2,FALSE)</f>
        <v>SEVROLL 03579 Polo handle profile, 10mm, 2.70m olive</v>
      </c>
      <c r="I554" s="1" t="str">
        <f>J6</f>
        <v xml:space="preserve">olive </v>
      </c>
      <c r="Z554" s="1" t="b">
        <f t="shared" si="12"/>
        <v>1</v>
      </c>
    </row>
    <row r="555" spans="1:26" ht="15" customHeight="1" x14ac:dyDescent="0.25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25">
      <c r="A556" s="169">
        <v>215233</v>
      </c>
      <c r="B556" s="48"/>
      <c r="C556" s="1" t="str">
        <f>J4</f>
        <v>argent</v>
      </c>
      <c r="D556" s="169">
        <v>215233</v>
      </c>
      <c r="E556" s="48" t="str">
        <f>+VLOOKUP(A556,cennik!A:G,2,FALSE)</f>
        <v>SEVROLL 03434 Fala handle profile, 10 mm, 2.70 m, silver</v>
      </c>
      <c r="F556" s="48" t="str">
        <f>+VLOOKUP(A556,cennik!A:B,2,FALSE)</f>
        <v>SEVROLL 03434 Fala handle profile, 10 mm, 2.70 m, silver</v>
      </c>
      <c r="I556" s="1" t="str">
        <f>J4</f>
        <v>argent</v>
      </c>
      <c r="Z556" s="1" t="b">
        <f t="shared" si="12"/>
        <v>1</v>
      </c>
    </row>
    <row r="557" spans="1:26" ht="15" customHeight="1" x14ac:dyDescent="0.25">
      <c r="A557" s="169">
        <v>223550</v>
      </c>
      <c r="B557" s="48"/>
      <c r="C557" s="1" t="str">
        <f>J6</f>
        <v xml:space="preserve">olive </v>
      </c>
      <c r="D557" s="169">
        <v>223550</v>
      </c>
      <c r="E557" s="48" t="str">
        <f>+VLOOKUP(A557,cennik!A:G,2,FALSE)</f>
        <v>SEVROLL 03578 Fala handle profile 10mm, 2.70m olive</v>
      </c>
      <c r="F557" s="48" t="str">
        <f>+VLOOKUP(A557,cennik!A:B,2,FALSE)</f>
        <v>SEVROLL 03578 Fala handle profile 10mm, 2.70m olive</v>
      </c>
      <c r="I557" s="1" t="str">
        <f>J6</f>
        <v xml:space="preserve">olive </v>
      </c>
      <c r="Z557" s="1" t="b">
        <f t="shared" si="12"/>
        <v>1</v>
      </c>
    </row>
    <row r="558" spans="1:26" ht="15" customHeight="1" x14ac:dyDescent="0.25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25">
      <c r="A559" s="169">
        <v>349474</v>
      </c>
      <c r="B559" s="48"/>
      <c r="C559" s="1" t="str">
        <f>J4</f>
        <v>argent</v>
      </c>
      <c r="D559" s="169">
        <v>349474</v>
      </c>
      <c r="E559" s="48" t="str">
        <f>+VLOOKUP(A559,cennik!A:G,2,FALSE)</f>
        <v>SEVROLL 04512 Era mounting bar 18mm 2.70m silver</v>
      </c>
      <c r="F559" s="48" t="str">
        <f>+VLOOKUP(A559,cennik!A:B,2,FALSE)</f>
        <v>SEVROLL 04512 Era mounting bar 18mm 2.70m silver</v>
      </c>
      <c r="I559" s="1" t="str">
        <f>J4</f>
        <v>argent</v>
      </c>
      <c r="Z559" s="1" t="b">
        <f t="shared" si="12"/>
        <v>1</v>
      </c>
    </row>
    <row r="560" spans="1:26" ht="15" customHeight="1" x14ac:dyDescent="0.25">
      <c r="A560" s="58">
        <v>488246</v>
      </c>
      <c r="C560" s="1" t="str">
        <f>J17</f>
        <v>noir mat</v>
      </c>
      <c r="D560" s="58">
        <v>488246</v>
      </c>
      <c r="E560" s="48" t="str">
        <f>+VLOOKUP(A560,cennik!A:G,2,FALSE)</f>
        <v>SEVROLL 05745 Era mounting bar 18mm 2.70m black mat</v>
      </c>
      <c r="F560" s="48" t="str">
        <f>+VLOOKUP(A560,cennik!A:B,2,FALSE)</f>
        <v>SEVROLL 05745 Era mounting bar 18mm 2.70m black mat</v>
      </c>
      <c r="Z560" s="1" t="b">
        <f t="shared" si="12"/>
        <v>1</v>
      </c>
    </row>
    <row r="561" spans="1:26" ht="15" customHeight="1" x14ac:dyDescent="0.25">
      <c r="A561" s="434">
        <v>372603</v>
      </c>
      <c r="B561" s="434"/>
      <c r="C561" s="434" t="str">
        <f>J15</f>
        <v xml:space="preserve">blanc brillant </v>
      </c>
      <c r="D561" s="434">
        <v>372603</v>
      </c>
      <c r="E561" s="432" t="str">
        <f>+VLOOKUP(A561,cennik!A:G,2,FALSE)</f>
        <v>SEVROLL 04933 Era mounting bar 18mm 2.70m white gloss</v>
      </c>
      <c r="F561" s="432" t="str">
        <f>+VLOOKUP(A561,cennik!A:B,2,FALSE)</f>
        <v>SEVROLL 04933 Era mounting bar 18mm 2.70m white gloss</v>
      </c>
      <c r="G561" s="434"/>
      <c r="H561" s="434"/>
      <c r="I561" s="434" t="str">
        <f>J15</f>
        <v xml:space="preserve">blanc brillant </v>
      </c>
      <c r="Z561" s="1" t="b">
        <f t="shared" si="12"/>
        <v>1</v>
      </c>
    </row>
    <row r="562" spans="1:26" ht="15" customHeight="1" x14ac:dyDescent="0.25">
      <c r="A562" s="169">
        <v>349794</v>
      </c>
      <c r="B562" s="48"/>
      <c r="C562" s="1" t="str">
        <f>J6</f>
        <v xml:space="preserve">olive </v>
      </c>
      <c r="D562" s="169">
        <v>349794</v>
      </c>
      <c r="E562" s="48" t="str">
        <f>+VLOOKUP(A562,cennik!A:G,2,FALSE)</f>
        <v>SEVROLL 04511 Era mounting bar 18mm 2.70m olive</v>
      </c>
      <c r="F562" s="48" t="str">
        <f>+VLOOKUP(A562,cennik!A:B,2,FALSE)</f>
        <v>SEVROLL 04511 Era mounting bar 18mm 2.70m olive</v>
      </c>
      <c r="I562" s="1" t="str">
        <f>J6</f>
        <v xml:space="preserve">olive </v>
      </c>
      <c r="Z562" s="1" t="b">
        <f t="shared" si="12"/>
        <v>1</v>
      </c>
    </row>
    <row r="563" spans="1:26" ht="15" customHeight="1" x14ac:dyDescent="0.25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25">
      <c r="A564" s="169">
        <v>341559</v>
      </c>
      <c r="B564" s="48"/>
      <c r="C564" s="1" t="str">
        <f>J4</f>
        <v>argent</v>
      </c>
      <c r="D564" s="169">
        <v>341559</v>
      </c>
      <c r="E564" s="48" t="str">
        <f>+VLOOKUP(A564,cennik!A:G,2,FALSE)</f>
        <v>SEVROLL 04748 Rekord mounting bar 18mm 2.70m silver</v>
      </c>
      <c r="F564" s="48" t="str">
        <f>+VLOOKUP(A564,cennik!A:B,2,FALSE)</f>
        <v>SEVROLL 04748 Rekord mounting bar 18mm 2.70m silver</v>
      </c>
      <c r="I564" s="1" t="str">
        <f>J4</f>
        <v>argent</v>
      </c>
      <c r="Z564" s="1" t="b">
        <f t="shared" si="12"/>
        <v>1</v>
      </c>
    </row>
    <row r="565" spans="1:26" ht="15" customHeight="1" x14ac:dyDescent="0.25">
      <c r="A565" s="169">
        <v>488247</v>
      </c>
      <c r="B565" s="48"/>
      <c r="C565" s="1" t="str">
        <f>J17</f>
        <v>noir mat</v>
      </c>
      <c r="D565" s="169">
        <v>488247</v>
      </c>
      <c r="E565" s="48" t="str">
        <f>+VLOOKUP(A565,cennik!A:G,2,FALSE)</f>
        <v>SEVROLL 05909 Rekord mounting bar 18mm 2.70m black mat</v>
      </c>
      <c r="F565" s="48" t="str">
        <f>+VLOOKUP(A565,cennik!A:B,2,FALSE)</f>
        <v>SEVROLL 05909 Rekord mounting bar 18mm 2.70m black mat</v>
      </c>
      <c r="Z565" s="1" t="b">
        <f t="shared" si="12"/>
        <v>1</v>
      </c>
    </row>
    <row r="566" spans="1:26" s="437" customFormat="1" ht="15" customHeight="1" x14ac:dyDescent="0.25">
      <c r="A566" s="169">
        <v>341560</v>
      </c>
      <c r="B566" s="48"/>
      <c r="C566" s="1" t="str">
        <f>J6</f>
        <v xml:space="preserve">olive </v>
      </c>
      <c r="D566" s="169">
        <v>341560</v>
      </c>
      <c r="E566" s="48" t="str">
        <f>+VLOOKUP(A566,cennik!A:G,2,FALSE)</f>
        <v>SEVROLL 04747 Rekord mounting bar 18mm 2.70m olive</v>
      </c>
      <c r="F566" s="48" t="str">
        <f>+VLOOKUP(A566,cennik!A:B,2,FALSE)</f>
        <v>SEVROLL 04747 Rekord mounting bar 18mm 2.70m olive</v>
      </c>
      <c r="G566" s="1"/>
      <c r="H566" s="1"/>
      <c r="I566" s="1" t="str">
        <f>J6</f>
        <v xml:space="preserve">olive </v>
      </c>
      <c r="Z566" s="1" t="b">
        <f t="shared" si="12"/>
        <v>1</v>
      </c>
    </row>
    <row r="567" spans="1:26" s="437" customFormat="1" ht="15" customHeight="1" x14ac:dyDescent="0.25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25">
      <c r="A568" s="439">
        <v>222788</v>
      </c>
      <c r="B568" s="440" t="s">
        <v>707</v>
      </c>
      <c r="C568" s="437" t="str">
        <f>J4</f>
        <v>argent</v>
      </c>
      <c r="D568" s="439">
        <v>222788</v>
      </c>
      <c r="E568" s="438" t="str">
        <f>+VLOOKUP(A568,cennik!A:G,2,FALSE)</f>
        <v>SEVROLL 04530 Alfa II mounting bar 16/18mm 2.70m silver</v>
      </c>
      <c r="F568" s="438" t="str">
        <f>+VLOOKUP(A568,cennik!A:B,2,FALSE)</f>
        <v>SEVROLL 04530 Alfa II mounting bar 16/18mm 2.70m silver</v>
      </c>
      <c r="I568" s="437" t="str">
        <f>J4</f>
        <v>argent</v>
      </c>
      <c r="Z568" s="1" t="b">
        <f t="shared" si="12"/>
        <v>1</v>
      </c>
    </row>
    <row r="569" spans="1:26" s="437" customFormat="1" ht="15" customHeight="1" x14ac:dyDescent="0.25">
      <c r="A569" s="439">
        <v>222789</v>
      </c>
      <c r="B569" s="438"/>
      <c r="C569" s="437" t="str">
        <f>J6</f>
        <v xml:space="preserve">olive </v>
      </c>
      <c r="D569" s="439">
        <v>222789</v>
      </c>
      <c r="E569" s="438" t="str">
        <f>+VLOOKUP(A569,cennik!A:G,2,FALSE)</f>
        <v>SEVROLL 04529 Alfa II mounting bar 16/18mm 2.70m olive</v>
      </c>
      <c r="F569" s="438" t="str">
        <f>+VLOOKUP(A569,cennik!A:B,2,FALSE)</f>
        <v>SEVROLL 04529 Alfa II mounting bar 16/18mm 2.70m olive</v>
      </c>
      <c r="I569" s="437" t="str">
        <f>J6</f>
        <v xml:space="preserve">olive </v>
      </c>
      <c r="Z569" s="1" t="b">
        <f t="shared" si="12"/>
        <v>1</v>
      </c>
    </row>
    <row r="570" spans="1:26" s="437" customFormat="1" ht="15" customHeight="1" x14ac:dyDescent="0.25">
      <c r="A570" s="439">
        <v>542574</v>
      </c>
      <c r="B570" s="438"/>
      <c r="C570" s="437" t="str">
        <f>J5</f>
        <v>or/laiton</v>
      </c>
      <c r="D570" s="439">
        <v>542574</v>
      </c>
      <c r="E570" s="438" t="str">
        <f>+VLOOKUP(A570,cennik!A:G,2,FALSE)</f>
        <v>SEVROLL 06816 Alfa II mounting bar 16/18mm 2.70m gold/brass</v>
      </c>
      <c r="F570" s="438" t="str">
        <f>+VLOOKUP(A570,cennik!A:B,2,FALSE)</f>
        <v>SEVROLL 06816 Alfa II mounting bar 16/18mm 2.70m gold/brass</v>
      </c>
      <c r="I570" s="437" t="str">
        <f>J5</f>
        <v>or/laiton</v>
      </c>
      <c r="Z570" s="1" t="b">
        <f t="shared" si="12"/>
        <v>1</v>
      </c>
    </row>
    <row r="571" spans="1:26" s="437" customFormat="1" ht="15" customHeight="1" x14ac:dyDescent="0.25">
      <c r="A571" s="439">
        <v>276730</v>
      </c>
      <c r="B571" s="438"/>
      <c r="C571" s="437" t="str">
        <f>J15</f>
        <v xml:space="preserve">blanc brillant </v>
      </c>
      <c r="D571" s="439">
        <v>276730</v>
      </c>
      <c r="E571" s="438" t="str">
        <f>+VLOOKUP(A571,cennik!A:G,2,FALSE)</f>
        <v>SEVROLL 04532 Alfa II mounting bar 16/18mm 2.7m white gloss</v>
      </c>
      <c r="F571" s="438" t="str">
        <f>+VLOOKUP(A571,cennik!A:B,2,FALSE)</f>
        <v>SEVROLL 04532 Alfa II mounting bar 16/18mm 2.7m white gloss</v>
      </c>
      <c r="I571" s="437" t="str">
        <f>J15</f>
        <v xml:space="preserve">blanc brillant </v>
      </c>
      <c r="Z571" s="1" t="b">
        <f t="shared" ref="Z571:Z635" si="15">A571=D571</f>
        <v>1</v>
      </c>
    </row>
    <row r="572" spans="1:26" s="437" customFormat="1" ht="15" customHeight="1" x14ac:dyDescent="0.25">
      <c r="A572" s="2">
        <v>395495</v>
      </c>
      <c r="B572" s="1"/>
      <c r="C572" s="1" t="str">
        <f>J16</f>
        <v>noir brillant</v>
      </c>
      <c r="D572" s="2">
        <v>395495</v>
      </c>
      <c r="E572" s="48" t="str">
        <f>+VLOOKUP(A572,cennik!A:G,2,FALSE)</f>
        <v>SEVROLL 05152 Alfa II mounting bar 16/18mm 2.7m gloss black</v>
      </c>
      <c r="F572" s="48" t="str">
        <f>+VLOOKUP(A572,cennik!A:B,2,FALSE)</f>
        <v>SEVROLL 05152 Alfa II mounting bar 16/18mm 2.7m gloss black</v>
      </c>
      <c r="G572" s="1"/>
      <c r="H572" s="1"/>
      <c r="I572" s="1" t="str">
        <f>J16</f>
        <v>noir brillant</v>
      </c>
      <c r="Z572" s="1" t="b">
        <f t="shared" si="15"/>
        <v>1</v>
      </c>
    </row>
    <row r="573" spans="1:26" s="437" customFormat="1" ht="15" customHeight="1" x14ac:dyDescent="0.25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handle bar 16/18 mm, 2.7 m graphite</v>
      </c>
      <c r="F573" s="48" t="str">
        <f>+VLOOKUP(A573,cennik!A:B,2,FALSE)</f>
        <v>SEVROLL 06053 Alfa II handle bar 16/18 mm, 2.7 m graphite</v>
      </c>
      <c r="G573" s="1"/>
      <c r="H573" s="1"/>
      <c r="I573" s="1"/>
      <c r="Z573" s="1" t="b">
        <f t="shared" si="15"/>
        <v>1</v>
      </c>
    </row>
    <row r="574" spans="1:26" ht="15" customHeight="1" x14ac:dyDescent="0.25">
      <c r="A574" s="1">
        <v>288252</v>
      </c>
      <c r="C574" s="1" t="str">
        <f>J17</f>
        <v>noir mat</v>
      </c>
      <c r="D574" s="1">
        <v>288252</v>
      </c>
      <c r="E574" s="48" t="str">
        <f>+VLOOKUP(A574,cennik!A:G,2,FALSE)</f>
        <v>SEVROLL 05305 Alfa II mounting bar 16/18mm 2.7m black matt</v>
      </c>
      <c r="F574" s="48" t="str">
        <f>+VLOOKUP(A574,cennik!A:B,2,FALSE)</f>
        <v>SEVROLL 05305 Alfa II mounting bar 16/18mm 2.7m black matt</v>
      </c>
      <c r="I574" s="1" t="str">
        <f>J17</f>
        <v>noir mat</v>
      </c>
      <c r="Z574" s="1" t="b">
        <f t="shared" si="15"/>
        <v>1</v>
      </c>
    </row>
    <row r="575" spans="1:26" ht="15" customHeight="1" x14ac:dyDescent="0.25">
      <c r="A575" s="436">
        <v>394791</v>
      </c>
      <c r="B575" s="437"/>
      <c r="C575" s="437" t="str">
        <f>J18</f>
        <v xml:space="preserve">blanc mat </v>
      </c>
      <c r="D575" s="436">
        <v>394791</v>
      </c>
      <c r="E575" s="438" t="str">
        <f>+VLOOKUP(A575,cennik!A:G,2,FALSE)</f>
        <v>SEVROLL 05153 Alfa II mounting bar 16/18mm 2.7m white matt</v>
      </c>
      <c r="F575" s="438" t="str">
        <f>+VLOOKUP(A575,cennik!A:B,2,FALSE)</f>
        <v>SEVROLL 05153 Alfa II mounting bar 16/18mm 2.7m white matt</v>
      </c>
      <c r="G575" s="437"/>
      <c r="H575" s="437"/>
      <c r="I575" s="437" t="str">
        <f>J18</f>
        <v xml:space="preserve">blanc mat </v>
      </c>
      <c r="Z575" s="1" t="b">
        <f t="shared" si="15"/>
        <v>1</v>
      </c>
    </row>
    <row r="576" spans="1:26" ht="15" customHeight="1" x14ac:dyDescent="0.25">
      <c r="A576" s="49">
        <v>524825</v>
      </c>
      <c r="B576" s="48"/>
      <c r="C576" s="1" t="str">
        <f>J22</f>
        <v>structurel noir</v>
      </c>
      <c r="D576" s="49">
        <v>524825</v>
      </c>
      <c r="E576" s="438" t="str">
        <f>+VLOOKUP(A576,cennik!A:G,2,FALSE)</f>
        <v>SEVROLL 06438 Alfa II mounting bar 16/18mm 2.7m black structural</v>
      </c>
      <c r="F576" s="438" t="str">
        <f>+VLOOKUP(A576,cennik!A:B,2,FALSE)</f>
        <v>SEVROLL 06438 Alfa II mounting bar 16/18mm 2.7m black structural</v>
      </c>
      <c r="I576" s="1" t="str">
        <f>J22</f>
        <v>structurel noir</v>
      </c>
      <c r="Z576" s="1" t="b">
        <f t="shared" si="15"/>
        <v>1</v>
      </c>
    </row>
    <row r="577" spans="1:26" ht="15" customHeight="1" x14ac:dyDescent="0.25">
      <c r="A577" s="49">
        <v>89010</v>
      </c>
      <c r="B577" s="48" t="s">
        <v>33</v>
      </c>
      <c r="C577" s="1" t="str">
        <f>J4</f>
        <v>argent</v>
      </c>
      <c r="D577" s="49">
        <v>89010</v>
      </c>
      <c r="E577" s="48" t="str">
        <f>+VLOOKUP(A577,cennik!A:G,2,FALSE)</f>
        <v>SEVROLL 00215 connecting rail H18 3m silver</v>
      </c>
      <c r="F577" s="48" t="str">
        <f>+VLOOKUP(A577,cennik!A:B,2,FALSE)</f>
        <v>SEVROLL 00215 connecting rail H18 3m silver</v>
      </c>
      <c r="G577" s="1" t="e">
        <f>+VLOOKUP(A577,#REF!,4,FALSE)</f>
        <v>#REF!</v>
      </c>
      <c r="I577" s="1" t="str">
        <f>J4</f>
        <v>argent</v>
      </c>
      <c r="Z577" s="1" t="b">
        <f t="shared" si="15"/>
        <v>1</v>
      </c>
    </row>
    <row r="578" spans="1:26" ht="15" customHeight="1" x14ac:dyDescent="0.25">
      <c r="A578" s="49">
        <v>89012</v>
      </c>
      <c r="B578" s="48"/>
      <c r="C578" s="1" t="str">
        <f>J6</f>
        <v xml:space="preserve">olive </v>
      </c>
      <c r="D578" s="49">
        <v>89012</v>
      </c>
      <c r="E578" s="48" t="str">
        <f>+VLOOKUP(A578,cennik!A:G,2,FALSE)</f>
        <v>SEVROLL 00212 connecting rail H18 3m olive</v>
      </c>
      <c r="F578" s="48" t="str">
        <f>+VLOOKUP(A578,cennik!A:B,2,FALSE)</f>
        <v>SEVROLL 00212 connecting rail H18 3m olive</v>
      </c>
      <c r="G578" s="1" t="e">
        <f>+VLOOKUP(A578,#REF!,4,FALSE)</f>
        <v>#REF!</v>
      </c>
      <c r="I578" s="1" t="str">
        <f>J6</f>
        <v xml:space="preserve">olive </v>
      </c>
      <c r="Z578" s="1" t="b">
        <f t="shared" si="15"/>
        <v>1</v>
      </c>
    </row>
    <row r="579" spans="1:26" ht="15" customHeight="1" x14ac:dyDescent="0.25">
      <c r="A579" s="49">
        <v>542588</v>
      </c>
      <c r="B579" s="48"/>
      <c r="C579" s="1" t="str">
        <f>J5</f>
        <v>or/laiton</v>
      </c>
      <c r="D579" s="49">
        <v>542588</v>
      </c>
      <c r="E579" s="48" t="str">
        <f>+VLOOKUP(A579,cennik!A:G,2,FALSE)</f>
        <v>SEVROLL 06794 connecting rail H18 3m gold/brass</v>
      </c>
      <c r="F579" s="48" t="str">
        <f>+VLOOKUP(A579,cennik!A:B,2,FALSE)</f>
        <v>SEVROLL 06794 connecting rail H18 3m gold/brass</v>
      </c>
      <c r="G579" s="1" t="e">
        <f>+VLOOKUP(A579,#REF!,4,FALSE)</f>
        <v>#REF!</v>
      </c>
      <c r="I579" s="1" t="str">
        <f>J5</f>
        <v>or/laiton</v>
      </c>
      <c r="Z579" s="1" t="b">
        <f t="shared" si="15"/>
        <v>1</v>
      </c>
    </row>
    <row r="580" spans="1:26" ht="15" customHeight="1" x14ac:dyDescent="0.25">
      <c r="A580" s="49">
        <v>191704</v>
      </c>
      <c r="B580" s="48"/>
      <c r="C580" s="1" t="str">
        <f>J7</f>
        <v>olive brossé</v>
      </c>
      <c r="D580" s="49">
        <v>191704</v>
      </c>
      <c r="E580" s="48" t="str">
        <f>+VLOOKUP(A580,cennik!A:G,2,FALSE)</f>
        <v>SEVROLL 02937-Y connecting rail H18 3m brushed olive</v>
      </c>
      <c r="F580" s="48" t="str">
        <f>+VLOOKUP(A580,cennik!A:B,2,FALSE)</f>
        <v>SEVROLL 02937-Y connecting rail H18 3m brushed olive</v>
      </c>
      <c r="I580" s="1" t="str">
        <f>J7</f>
        <v>olive brossé</v>
      </c>
      <c r="Z580" s="1" t="b">
        <f t="shared" si="15"/>
        <v>1</v>
      </c>
    </row>
    <row r="581" spans="1:26" ht="15" customHeight="1" x14ac:dyDescent="0.25">
      <c r="A581" s="49">
        <v>223332</v>
      </c>
      <c r="B581" s="48"/>
      <c r="C581" s="1" t="str">
        <f>J8</f>
        <v>olive brossé foncé</v>
      </c>
      <c r="D581" s="49">
        <v>223332</v>
      </c>
      <c r="E581" s="48" t="str">
        <f>+VLOOKUP(A581,cennik!A:G,2,FALSE)</f>
        <v>SEVROLL 03465 connecting rail H18 3m olive dark brushed</v>
      </c>
      <c r="F581" s="48" t="str">
        <f>+VLOOKUP(A581,cennik!A:B,2,FALSE)</f>
        <v>SEVROLL 03465 connecting rail H18 3m olive dark brushed</v>
      </c>
      <c r="I581" s="1" t="str">
        <f>J8</f>
        <v>olive brossé foncé</v>
      </c>
      <c r="Z581" s="1" t="b">
        <f t="shared" si="15"/>
        <v>1</v>
      </c>
    </row>
    <row r="582" spans="1:26" ht="15" customHeight="1" x14ac:dyDescent="0.25">
      <c r="A582" s="49">
        <v>223391</v>
      </c>
      <c r="B582" s="48"/>
      <c r="C582" s="1" t="str">
        <f>J9</f>
        <v>noir brossé</v>
      </c>
      <c r="D582" s="49">
        <v>223391</v>
      </c>
      <c r="E582" s="48" t="str">
        <f>+VLOOKUP(A582,cennik!A:G,2,FALSE)</f>
        <v>SEVROLL 03466 connecting rail H18 3m black brushed</v>
      </c>
      <c r="F582" s="48" t="str">
        <f>+VLOOKUP(A582,cennik!A:B,2,FALSE)</f>
        <v>SEVROLL 03466 connecting rail H18 3m black brushed</v>
      </c>
      <c r="I582" s="1" t="str">
        <f>J9</f>
        <v>noir brossé</v>
      </c>
      <c r="Z582" s="1" t="b">
        <f t="shared" si="15"/>
        <v>1</v>
      </c>
    </row>
    <row r="583" spans="1:26" ht="15" customHeight="1" x14ac:dyDescent="0.25">
      <c r="A583" s="2">
        <v>405392</v>
      </c>
      <c r="C583" s="1" t="str">
        <f>J16</f>
        <v>noir brillant</v>
      </c>
      <c r="D583" s="2">
        <v>405392</v>
      </c>
      <c r="E583" s="48" t="str">
        <f>+VLOOKUP(A583,cennik!A:G,2,FALSE)</f>
        <v>SEVROLL 05294 connecting rail H18 3m black gloss</v>
      </c>
      <c r="F583" s="48" t="str">
        <f>+VLOOKUP(A583,cennik!A:B,2,FALSE)</f>
        <v>SEVROLL 05294 connecting rail H18 3m black gloss</v>
      </c>
      <c r="I583" s="1" t="str">
        <f>J16</f>
        <v>noir brillant</v>
      </c>
      <c r="Z583" s="1" t="b">
        <f t="shared" si="15"/>
        <v>1</v>
      </c>
    </row>
    <row r="584" spans="1:26" ht="15" customHeight="1" x14ac:dyDescent="0.25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connecting rail H18 3m graphite</v>
      </c>
      <c r="F584" s="48" t="str">
        <f>+VLOOKUP(A584,cennik!A:B,2,FALSE)</f>
        <v>SEVROLL 06041 connecting rail H18 3m graphite</v>
      </c>
      <c r="I584" s="1" t="str">
        <f>J12</f>
        <v>grafit</v>
      </c>
      <c r="Z584" s="1" t="b">
        <f t="shared" si="15"/>
        <v>1</v>
      </c>
    </row>
    <row r="585" spans="1:26" ht="15" customHeight="1" x14ac:dyDescent="0.25">
      <c r="A585" s="1">
        <v>409683</v>
      </c>
      <c r="C585" s="1" t="str">
        <f>J17</f>
        <v>noir mat</v>
      </c>
      <c r="D585" s="1">
        <v>409683</v>
      </c>
      <c r="E585" s="48" t="str">
        <f>+VLOOKUP(A585,cennik!A:G,2,FALSE)</f>
        <v>SEVROLL 05304 connecting rail H18 3m black mat</v>
      </c>
      <c r="F585" s="48" t="str">
        <f>+VLOOKUP(A585,cennik!A:B,2,FALSE)</f>
        <v>SEVROLL 05304 connecting rail H18 3m black mat</v>
      </c>
      <c r="I585" s="1" t="str">
        <f>J17</f>
        <v>noir mat</v>
      </c>
      <c r="Z585" s="1" t="b">
        <f t="shared" si="15"/>
        <v>1</v>
      </c>
    </row>
    <row r="586" spans="1:26" ht="15" customHeight="1" x14ac:dyDescent="0.25">
      <c r="A586" s="436">
        <v>406463</v>
      </c>
      <c r="B586" s="437"/>
      <c r="C586" s="437" t="str">
        <f>J18</f>
        <v xml:space="preserve">blanc mat </v>
      </c>
      <c r="D586" s="436">
        <v>406463</v>
      </c>
      <c r="E586" s="438" t="str">
        <f>+VLOOKUP(A586,cennik!A:G,2,FALSE)</f>
        <v>SEVROLL 05293 connecting rail H18 3m white mat</v>
      </c>
      <c r="F586" s="438" t="str">
        <f>+VLOOKUP(A586,cennik!A:B,2,FALSE)</f>
        <v>SEVROLL 05293 connecting rail H18 3m white mat</v>
      </c>
      <c r="G586" s="437"/>
      <c r="H586" s="437"/>
      <c r="I586" s="437" t="str">
        <f>J18</f>
        <v xml:space="preserve">blanc mat </v>
      </c>
      <c r="Z586" s="1" t="b">
        <f t="shared" si="15"/>
        <v>1</v>
      </c>
    </row>
    <row r="587" spans="1:26" ht="15" customHeight="1" x14ac:dyDescent="0.25">
      <c r="A587" s="49">
        <v>252567</v>
      </c>
      <c r="B587" s="48"/>
      <c r="C587" s="1" t="str">
        <f>J15</f>
        <v xml:space="preserve">blanc brillant </v>
      </c>
      <c r="D587" s="49">
        <v>252567</v>
      </c>
      <c r="E587" s="48" t="str">
        <f>+VLOOKUP(A587,cennik!A:G,2,FALSE)</f>
        <v>SEVROLL 04051 connecting rail H18 3m white gloss</v>
      </c>
      <c r="F587" s="48" t="str">
        <f>+VLOOKUP(A587,cennik!A:B,2,FALSE)</f>
        <v>SEVROLL 04051 connecting rail H18 3m white gloss</v>
      </c>
      <c r="I587" s="1" t="str">
        <f>J15</f>
        <v xml:space="preserve">blanc brillant </v>
      </c>
      <c r="Z587" s="1" t="b">
        <f t="shared" si="15"/>
        <v>1</v>
      </c>
    </row>
    <row r="588" spans="1:26" ht="15" customHeight="1" x14ac:dyDescent="0.25">
      <c r="A588" s="49">
        <v>526505</v>
      </c>
      <c r="B588" s="48"/>
      <c r="C588" s="1" t="str">
        <f>J22</f>
        <v>structurel noir</v>
      </c>
      <c r="D588" s="49">
        <v>526505</v>
      </c>
      <c r="E588" s="48" t="str">
        <f>+VLOOKUP(A588,cennik!A:G,2,FALSE)</f>
        <v>SEVROLL 06437 connecting rail H18 3m black structural</v>
      </c>
      <c r="F588" s="48" t="str">
        <f>+VLOOKUP(A588,cennik!A:B,2,FALSE)</f>
        <v>SEVROLL 06437 connecting rail H18 3m black structural</v>
      </c>
      <c r="I588" s="1" t="str">
        <f>J22</f>
        <v>structurel noir</v>
      </c>
    </row>
    <row r="589" spans="1:26" ht="15" customHeight="1" x14ac:dyDescent="0.25">
      <c r="A589" s="49">
        <v>89188</v>
      </c>
      <c r="B589" s="48" t="s">
        <v>34</v>
      </c>
      <c r="C589" s="1" t="str">
        <f>J4</f>
        <v>argent</v>
      </c>
      <c r="D589" s="49">
        <v>89188</v>
      </c>
      <c r="E589" s="48" t="str">
        <f>+VLOOKUP(A589,cennik!A:G,2,FALSE)</f>
        <v>SEVROLL 00706 connecting rail "T" 3m silver</v>
      </c>
      <c r="F589" s="48" t="str">
        <f>+VLOOKUP(A589,cennik!A:B,2,FALSE)</f>
        <v>SEVROLL 00706 connecting rail "T" 3m silver</v>
      </c>
      <c r="G589" s="1" t="e">
        <f>+VLOOKUP(A589,#REF!,4,FALSE)</f>
        <v>#REF!</v>
      </c>
      <c r="I589" s="1" t="str">
        <f>J4</f>
        <v>argent</v>
      </c>
      <c r="Z589" s="1" t="b">
        <f t="shared" si="15"/>
        <v>1</v>
      </c>
    </row>
    <row r="590" spans="1:26" ht="15" customHeight="1" x14ac:dyDescent="0.25">
      <c r="A590" s="49">
        <v>89187</v>
      </c>
      <c r="B590" s="48"/>
      <c r="C590" s="1" t="str">
        <f>J6</f>
        <v xml:space="preserve">olive </v>
      </c>
      <c r="D590" s="49">
        <v>89187</v>
      </c>
      <c r="E590" s="48" t="str">
        <f>+VLOOKUP(A590,cennik!A:G,2,FALSE)</f>
        <v>SEVROLL 00703 connecting rail "T" 3m olive</v>
      </c>
      <c r="F590" s="48" t="str">
        <f>+VLOOKUP(A590,cennik!A:B,2,FALSE)</f>
        <v>SEVROLL 00703 connecting rail "T" 3m olive</v>
      </c>
      <c r="G590" s="1" t="e">
        <f>+VLOOKUP(A590,#REF!,4,FALSE)</f>
        <v>#REF!</v>
      </c>
      <c r="I590" s="1" t="str">
        <f>J6</f>
        <v xml:space="preserve">olive </v>
      </c>
      <c r="Z590" s="1" t="b">
        <f t="shared" si="15"/>
        <v>1</v>
      </c>
    </row>
    <row r="591" spans="1:26" ht="15" customHeight="1" x14ac:dyDescent="0.25">
      <c r="A591" s="49" t="s">
        <v>111</v>
      </c>
      <c r="B591" s="48"/>
      <c r="C591" s="1" t="str">
        <f>J5</f>
        <v>or/laiton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or/laiton</v>
      </c>
      <c r="Z591" s="1" t="b">
        <f t="shared" si="15"/>
        <v>1</v>
      </c>
    </row>
    <row r="592" spans="1:26" ht="15" customHeight="1" x14ac:dyDescent="0.25">
      <c r="A592" s="49" t="s">
        <v>111</v>
      </c>
      <c r="B592" s="48"/>
      <c r="C592" s="1" t="str">
        <f>J7</f>
        <v>olive brossé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olive brossé</v>
      </c>
      <c r="Z592" s="1" t="b">
        <f t="shared" si="15"/>
        <v>1</v>
      </c>
    </row>
    <row r="593" spans="1:26" ht="15" customHeight="1" x14ac:dyDescent="0.25">
      <c r="A593" s="49" t="s">
        <v>111</v>
      </c>
      <c r="B593" s="48"/>
      <c r="C593" s="1" t="str">
        <f>J8</f>
        <v>olive brossé foncé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olive brossé foncé</v>
      </c>
      <c r="Z593" s="1" t="b">
        <f t="shared" si="15"/>
        <v>1</v>
      </c>
    </row>
    <row r="594" spans="1:26" ht="15" customHeight="1" x14ac:dyDescent="0.25">
      <c r="A594" s="49" t="s">
        <v>111</v>
      </c>
      <c r="B594" s="48"/>
      <c r="C594" s="1" t="str">
        <f>J9</f>
        <v>noir brossé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noir brossé</v>
      </c>
      <c r="Z594" s="1" t="b">
        <f t="shared" si="15"/>
        <v>1</v>
      </c>
    </row>
    <row r="595" spans="1:26" ht="15" customHeight="1" x14ac:dyDescent="0.25">
      <c r="A595" s="49" t="s">
        <v>111</v>
      </c>
      <c r="B595" s="437"/>
      <c r="C595" s="437" t="str">
        <f>J17</f>
        <v>noir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noir mat</v>
      </c>
      <c r="Z595" s="1" t="b">
        <f t="shared" si="15"/>
        <v>1</v>
      </c>
    </row>
    <row r="596" spans="1:26" ht="15" customHeight="1" x14ac:dyDescent="0.25">
      <c r="A596" s="49" t="s">
        <v>111</v>
      </c>
      <c r="B596" s="437"/>
      <c r="C596" s="437" t="str">
        <f>J16</f>
        <v>noir brillant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noir brillant</v>
      </c>
      <c r="Z596" s="1" t="b">
        <f t="shared" si="15"/>
        <v>1</v>
      </c>
    </row>
    <row r="597" spans="1:26" ht="15" customHeight="1" x14ac:dyDescent="0.25">
      <c r="A597" s="49" t="s">
        <v>111</v>
      </c>
      <c r="B597" s="437"/>
      <c r="C597" s="437" t="str">
        <f>J18</f>
        <v xml:space="preserve">blanc mat 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 xml:space="preserve">blanc mat </v>
      </c>
      <c r="Z597" s="1" t="b">
        <f t="shared" si="15"/>
        <v>1</v>
      </c>
    </row>
    <row r="598" spans="1:26" ht="15" customHeight="1" x14ac:dyDescent="0.25">
      <c r="A598" s="49" t="s">
        <v>111</v>
      </c>
      <c r="B598" s="48"/>
      <c r="C598" s="1" t="str">
        <f>J15</f>
        <v xml:space="preserve">blanc brillant 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 xml:space="preserve">blanc brillant </v>
      </c>
      <c r="Z598" s="1" t="b">
        <f t="shared" si="15"/>
        <v>1</v>
      </c>
    </row>
    <row r="599" spans="1:26" ht="15" customHeight="1" x14ac:dyDescent="0.25">
      <c r="A599" s="49">
        <v>89013</v>
      </c>
      <c r="B599" s="161" t="s">
        <v>956</v>
      </c>
      <c r="C599" s="1" t="str">
        <f>J4</f>
        <v>argent</v>
      </c>
      <c r="D599" s="49">
        <v>89013</v>
      </c>
      <c r="E599" s="48" t="str">
        <f>+VLOOKUP(A599,cennik!A:G,2,FALSE)</f>
        <v>SEVROLL 01373 connecting rail T Decor 3m silver</v>
      </c>
      <c r="F599" s="48" t="str">
        <f>+VLOOKUP(A599,cennik!A:B,2,FALSE)</f>
        <v>SEVROLL 01373 connecting rail T Decor 3m silver</v>
      </c>
      <c r="G599" s="1" t="e">
        <f>+VLOOKUP(A599,#REF!,4,FALSE)</f>
        <v>#REF!</v>
      </c>
      <c r="I599" s="1" t="str">
        <f>J4</f>
        <v>argent</v>
      </c>
      <c r="Z599" s="1" t="b">
        <f t="shared" si="15"/>
        <v>1</v>
      </c>
    </row>
    <row r="600" spans="1:26" ht="15" customHeight="1" x14ac:dyDescent="0.25">
      <c r="A600" s="49">
        <v>89015</v>
      </c>
      <c r="B600" s="48"/>
      <c r="C600" s="1" t="str">
        <f>J6</f>
        <v xml:space="preserve">olive </v>
      </c>
      <c r="D600" s="49">
        <v>89015</v>
      </c>
      <c r="E600" s="48" t="str">
        <f>+VLOOKUP(A600,cennik!A:G,2,FALSE)</f>
        <v>SEVROLL 01370 connecting strip T Decor 3m olive</v>
      </c>
      <c r="F600" s="48" t="str">
        <f>+VLOOKUP(A600,cennik!A:B,2,FALSE)</f>
        <v>SEVROLL 01370 connecting strip T Decor 3m olive</v>
      </c>
      <c r="G600" s="1" t="e">
        <f>+VLOOKUP(A600,#REF!,4,FALSE)</f>
        <v>#REF!</v>
      </c>
      <c r="I600" s="1" t="str">
        <f>J6</f>
        <v xml:space="preserve">olive </v>
      </c>
      <c r="Z600" s="1" t="b">
        <f t="shared" si="15"/>
        <v>1</v>
      </c>
    </row>
    <row r="601" spans="1:26" ht="15" customHeight="1" x14ac:dyDescent="0.25">
      <c r="A601" s="49" t="s">
        <v>111</v>
      </c>
      <c r="B601" s="48"/>
      <c r="C601" s="1" t="str">
        <f>J5</f>
        <v>or/laiton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or/laiton</v>
      </c>
      <c r="Z601" s="1" t="b">
        <f t="shared" si="15"/>
        <v>1</v>
      </c>
    </row>
    <row r="602" spans="1:26" ht="15" customHeight="1" x14ac:dyDescent="0.25">
      <c r="A602" s="49" t="s">
        <v>111</v>
      </c>
      <c r="B602" s="48"/>
      <c r="C602" s="1" t="str">
        <f>J7</f>
        <v>olive brossé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olive brossé</v>
      </c>
      <c r="Z602" s="1" t="b">
        <f t="shared" si="15"/>
        <v>1</v>
      </c>
    </row>
    <row r="603" spans="1:26" ht="15" customHeight="1" x14ac:dyDescent="0.25">
      <c r="A603" s="49" t="s">
        <v>111</v>
      </c>
      <c r="B603" s="437"/>
      <c r="C603" s="437" t="str">
        <f>J17</f>
        <v>noir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noir mat</v>
      </c>
      <c r="Z603" s="1" t="b">
        <f t="shared" si="15"/>
        <v>1</v>
      </c>
    </row>
    <row r="604" spans="1:26" ht="15" customHeight="1" x14ac:dyDescent="0.25">
      <c r="A604" s="49" t="s">
        <v>111</v>
      </c>
      <c r="B604" s="437"/>
      <c r="C604" s="437" t="str">
        <f>J16</f>
        <v>noir brillant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noir brillant</v>
      </c>
      <c r="Z604" s="1" t="b">
        <f t="shared" si="15"/>
        <v>1</v>
      </c>
    </row>
    <row r="605" spans="1:26" ht="15" customHeight="1" x14ac:dyDescent="0.25">
      <c r="A605" s="49" t="s">
        <v>111</v>
      </c>
      <c r="B605" s="48"/>
      <c r="C605" s="1" t="str">
        <f>J8</f>
        <v>olive brossé foncé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olive brossé foncé</v>
      </c>
      <c r="Z605" s="1" t="b">
        <f t="shared" si="15"/>
        <v>1</v>
      </c>
    </row>
    <row r="606" spans="1:26" ht="15" customHeight="1" x14ac:dyDescent="0.25">
      <c r="A606" s="49" t="s">
        <v>111</v>
      </c>
      <c r="B606" s="437"/>
      <c r="C606" s="437" t="str">
        <f>J18</f>
        <v xml:space="preserve">blanc mat 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 xml:space="preserve">blanc mat </v>
      </c>
      <c r="Z606" s="1" t="b">
        <f t="shared" si="15"/>
        <v>1</v>
      </c>
    </row>
    <row r="607" spans="1:26" ht="15" customHeight="1" x14ac:dyDescent="0.25">
      <c r="A607" s="49" t="s">
        <v>111</v>
      </c>
      <c r="B607" s="48"/>
      <c r="C607" s="1" t="str">
        <f>J9</f>
        <v>noir brossé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noir brossé</v>
      </c>
      <c r="Z607" s="1" t="b">
        <f t="shared" si="15"/>
        <v>1</v>
      </c>
    </row>
    <row r="608" spans="1:26" ht="15" customHeight="1" x14ac:dyDescent="0.25">
      <c r="A608" s="49" t="s">
        <v>111</v>
      </c>
      <c r="B608" s="48"/>
      <c r="C608" s="1" t="str">
        <f>J15</f>
        <v xml:space="preserve">blanc brillant 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 xml:space="preserve">blanc brillant </v>
      </c>
      <c r="Z608" s="1" t="b">
        <f t="shared" si="15"/>
        <v>1</v>
      </c>
    </row>
    <row r="609" spans="1:26" ht="15" customHeight="1" x14ac:dyDescent="0.25">
      <c r="A609" s="49">
        <v>89269</v>
      </c>
      <c r="B609" s="48" t="s">
        <v>45</v>
      </c>
      <c r="C609" s="1" t="str">
        <f>J4</f>
        <v>argent</v>
      </c>
      <c r="D609" s="49">
        <v>89269</v>
      </c>
      <c r="E609" s="48" t="str">
        <f>+VLOOKUP(A609,cennik!A:G,2,FALSE)</f>
        <v>SEVROLL 00031 "U" profile for laminate 18mm 3m silver</v>
      </c>
      <c r="F609" s="48" t="str">
        <f>+VLOOKUP(A609,cennik!A:B,2,FALSE)</f>
        <v>SEVROLL 00031 "U" profile for laminate 18mm 3m silver</v>
      </c>
      <c r="G609" s="1" t="e">
        <f>+VLOOKUP(A609,#REF!,4,FALSE)</f>
        <v>#REF!</v>
      </c>
      <c r="I609" s="1" t="str">
        <f>J4</f>
        <v>argent</v>
      </c>
      <c r="Z609" s="1" t="b">
        <f t="shared" si="15"/>
        <v>1</v>
      </c>
    </row>
    <row r="610" spans="1:26" ht="15" customHeight="1" x14ac:dyDescent="0.25">
      <c r="A610" s="49">
        <v>89268</v>
      </c>
      <c r="B610" s="48"/>
      <c r="C610" s="1" t="str">
        <f>J6</f>
        <v xml:space="preserve">olive </v>
      </c>
      <c r="D610" s="49">
        <v>89268</v>
      </c>
      <c r="E610" s="48" t="str">
        <f>+VLOOKUP(A610,cennik!A:G,2,FALSE)</f>
        <v>SEVROLL 00029 "U" profile for laminate 18mm 3m olive</v>
      </c>
      <c r="F610" s="48" t="str">
        <f>+VLOOKUP(A610,cennik!A:B,2,FALSE)</f>
        <v>SEVROLL 00029 "U" profile for laminate 18mm 3m olive</v>
      </c>
      <c r="G610" s="1" t="e">
        <f>+VLOOKUP(A610,#REF!,4,FALSE)</f>
        <v>#REF!</v>
      </c>
      <c r="I610" s="1" t="str">
        <f>J6</f>
        <v xml:space="preserve">olive </v>
      </c>
      <c r="Z610" s="1" t="b">
        <f t="shared" si="15"/>
        <v>1</v>
      </c>
    </row>
    <row r="611" spans="1:26" ht="15" customHeight="1" x14ac:dyDescent="0.25">
      <c r="A611" s="49">
        <v>542871</v>
      </c>
      <c r="B611" s="48"/>
      <c r="C611" s="1" t="str">
        <f>J5</f>
        <v>or/laiton</v>
      </c>
      <c r="D611" s="49">
        <v>542871</v>
      </c>
      <c r="E611" s="48" t="str">
        <f>+VLOOKUP(A611,cennik!A:G,2,FALSE)</f>
        <v>SEVROLL 06789 "U" profile for laminate 18mm 3m gold/brass</v>
      </c>
      <c r="F611" s="48" t="str">
        <f>+VLOOKUP(A611,cennik!A:B,2,FALSE)</f>
        <v>SEVROLL 06789 "U" profile for laminate 18mm 3m gold/brass</v>
      </c>
      <c r="G611" s="1" t="e">
        <f>+VLOOKUP(A611,#REF!,4,FALSE)</f>
        <v>#REF!</v>
      </c>
      <c r="I611" s="1" t="str">
        <f>J5</f>
        <v>or/laiton</v>
      </c>
      <c r="Z611" s="1" t="b">
        <f t="shared" si="15"/>
        <v>1</v>
      </c>
    </row>
    <row r="612" spans="1:26" ht="15" customHeight="1" x14ac:dyDescent="0.25">
      <c r="A612" s="49">
        <v>223341</v>
      </c>
      <c r="B612" s="48"/>
      <c r="C612" s="1" t="str">
        <f>J7</f>
        <v>olive brossé</v>
      </c>
      <c r="D612" s="49">
        <v>223341</v>
      </c>
      <c r="E612" s="48" t="str">
        <f>+VLOOKUP(A612,cennik!A:G,2,FALSE)</f>
        <v>SEVROLL 03180-Y profile "U" 18mm 3m brushed olive</v>
      </c>
      <c r="F612" s="48" t="str">
        <f>+VLOOKUP(A612,cennik!A:B,2,FALSE)</f>
        <v>SEVROLL 03180-Y profile "U" 18mm 3m brushed olive</v>
      </c>
      <c r="G612" s="1" t="e">
        <f>+VLOOKUP(A612,#REF!,4,FALSE)</f>
        <v>#REF!</v>
      </c>
      <c r="I612" s="1" t="str">
        <f>J7</f>
        <v>olive brossé</v>
      </c>
      <c r="Z612" s="1" t="b">
        <f t="shared" si="15"/>
        <v>1</v>
      </c>
    </row>
    <row r="613" spans="1:26" ht="15" customHeight="1" x14ac:dyDescent="0.25">
      <c r="A613" s="49">
        <v>223342</v>
      </c>
      <c r="B613" s="48"/>
      <c r="C613" s="1" t="str">
        <f>J8</f>
        <v>olive brossé foncé</v>
      </c>
      <c r="D613" s="49">
        <v>223342</v>
      </c>
      <c r="E613" s="48" t="str">
        <f>+VLOOKUP(A613,cennik!A:G,2,FALSE)</f>
        <v>SEVROLL 03471 "U" profile for laminate 18mm 3m olive dark brushed</v>
      </c>
      <c r="F613" s="48" t="str">
        <f>+VLOOKUP(A613,cennik!A:B,2,FALSE)</f>
        <v>SEVROLL 03471 "U" profile for laminate 18mm 3m olive dark brushed</v>
      </c>
      <c r="I613" s="1" t="str">
        <f>J8</f>
        <v>olive brossé foncé</v>
      </c>
      <c r="Z613" s="1" t="b">
        <f t="shared" si="15"/>
        <v>1</v>
      </c>
    </row>
    <row r="614" spans="1:26" ht="15" customHeight="1" x14ac:dyDescent="0.25">
      <c r="A614" s="49">
        <v>223343</v>
      </c>
      <c r="B614" s="48"/>
      <c r="C614" s="1" t="str">
        <f>J9</f>
        <v>noir brossé</v>
      </c>
      <c r="D614" s="49">
        <v>223343</v>
      </c>
      <c r="E614" s="48" t="str">
        <f>+VLOOKUP(A614,cennik!A:G,2,FALSE)</f>
        <v>SEVROLL 03472 profile "U" 18mm 3m black brushed</v>
      </c>
      <c r="F614" s="48" t="str">
        <f>+VLOOKUP(A614,cennik!A:B,2,FALSE)</f>
        <v>SEVROLL 03472 profile "U" 18mm 3m black brushed</v>
      </c>
      <c r="I614" s="1" t="str">
        <f>J9</f>
        <v>noir brossé</v>
      </c>
      <c r="Z614" s="1" t="b">
        <f t="shared" si="15"/>
        <v>1</v>
      </c>
    </row>
    <row r="615" spans="1:26" ht="15" customHeight="1" x14ac:dyDescent="0.25">
      <c r="A615" s="2">
        <v>405364</v>
      </c>
      <c r="C615" s="1" t="str">
        <f>J16</f>
        <v>noir brillant</v>
      </c>
      <c r="D615" s="2">
        <v>405364</v>
      </c>
      <c r="E615" s="48" t="str">
        <f>+VLOOKUP(A615,cennik!A:G,2,FALSE)</f>
        <v>SEVROLL 05292 "U" profile for laminate 18mm 3m black gloss</v>
      </c>
      <c r="F615" s="48" t="str">
        <f>+VLOOKUP(A615,cennik!A:B,2,FALSE)</f>
        <v>SEVROLL 05292 "U" profile for laminate 18mm 3m black gloss</v>
      </c>
      <c r="I615" s="1" t="str">
        <f>J16</f>
        <v>noir brillant</v>
      </c>
      <c r="Z615" s="1" t="b">
        <f t="shared" si="15"/>
        <v>1</v>
      </c>
    </row>
    <row r="616" spans="1:26" ht="15" customHeight="1" x14ac:dyDescent="0.25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profile for laminate 18mm 3m graphite</v>
      </c>
      <c r="F616" s="48" t="str">
        <f>+VLOOKUP(A616,cennik!A:B,2,FALSE)</f>
        <v>SEVROLL 06033 "U" profile for laminate 18mm 3m graphite</v>
      </c>
      <c r="I616" s="1" t="str">
        <f>J12</f>
        <v>grafit</v>
      </c>
      <c r="Z616" s="1" t="b">
        <f t="shared" si="15"/>
        <v>1</v>
      </c>
    </row>
    <row r="617" spans="1:26" ht="15" customHeight="1" x14ac:dyDescent="0.25">
      <c r="A617" s="2">
        <v>422013</v>
      </c>
      <c r="C617" s="1" t="str">
        <f>J17</f>
        <v>noir mat</v>
      </c>
      <c r="D617" s="2">
        <v>422013</v>
      </c>
      <c r="E617" s="48" t="str">
        <f>+VLOOKUP(A617,cennik!A:G,2,FALSE)</f>
        <v>SEVROLL 05295 "U" profile for laminate 18mm 3m black mat</v>
      </c>
      <c r="F617" s="48" t="str">
        <f>+VLOOKUP(A617,cennik!A:B,2,FALSE)</f>
        <v>SEVROLL 05295 "U" profile for laminate 18mm 3m black mat</v>
      </c>
      <c r="I617" s="1" t="str">
        <f>J16</f>
        <v>noir brillant</v>
      </c>
      <c r="Z617" s="1" t="b">
        <f t="shared" si="15"/>
        <v>1</v>
      </c>
    </row>
    <row r="618" spans="1:26" ht="15" customHeight="1" x14ac:dyDescent="0.25">
      <c r="A618" s="436">
        <v>406464</v>
      </c>
      <c r="B618" s="437"/>
      <c r="C618" s="437" t="str">
        <f>J18</f>
        <v xml:space="preserve">blanc mat </v>
      </c>
      <c r="D618" s="436">
        <v>406464</v>
      </c>
      <c r="E618" s="438" t="str">
        <f>+VLOOKUP(A618,cennik!A:G,2,FALSE)</f>
        <v>SEVROLL 05291 "U" profile for laminate 18mm 3m white mat</v>
      </c>
      <c r="F618" s="438" t="str">
        <f>+VLOOKUP(A618,cennik!A:B,2,FALSE)</f>
        <v>SEVROLL 05291 "U" profile for laminate 18mm 3m white mat</v>
      </c>
      <c r="G618" s="437"/>
      <c r="H618" s="437"/>
      <c r="I618" s="437" t="str">
        <f>J18</f>
        <v xml:space="preserve">blanc mat </v>
      </c>
      <c r="Z618" s="1" t="b">
        <f t="shared" si="15"/>
        <v>1</v>
      </c>
    </row>
    <row r="619" spans="1:26" ht="15" customHeight="1" x14ac:dyDescent="0.25">
      <c r="A619" s="49">
        <v>360760</v>
      </c>
      <c r="B619" s="48"/>
      <c r="C619" s="1" t="str">
        <f>J15</f>
        <v xml:space="preserve">blanc brillant </v>
      </c>
      <c r="D619" s="49">
        <v>360760</v>
      </c>
      <c r="E619" s="48" t="str">
        <f>+VLOOKUP(A619,cennik!A:G,2,FALSE)</f>
        <v>SEVROLL 04153 "U" profile for laminate 18mm 3m white gloss</v>
      </c>
      <c r="F619" s="48" t="str">
        <f>+VLOOKUP(A619,cennik!A:B,2,FALSE)</f>
        <v>SEVROLL 04153 "U" profile for laminate 18mm 3m white gloss</v>
      </c>
      <c r="I619" s="1" t="str">
        <f>J15</f>
        <v xml:space="preserve">blanc brillant </v>
      </c>
      <c r="Z619" s="1" t="b">
        <f t="shared" si="15"/>
        <v>1</v>
      </c>
    </row>
    <row r="620" spans="1:26" ht="15" customHeight="1" x14ac:dyDescent="0.25">
      <c r="A620" s="49">
        <v>89016</v>
      </c>
      <c r="B620" s="161" t="s">
        <v>957</v>
      </c>
      <c r="C620" s="1" t="str">
        <f>J4</f>
        <v>argent</v>
      </c>
      <c r="D620" s="49">
        <v>89016</v>
      </c>
      <c r="E620" s="48" t="str">
        <f>+VLOOKUP(A620,cennik!A:G,2,FALSE)</f>
        <v>SEVROLL 00036 profile "U" Decor 18mm 3m silver</v>
      </c>
      <c r="F620" s="48" t="str">
        <f>+VLOOKUP(A620,cennik!A:B,2,FALSE)</f>
        <v>SEVROLL 00036 profile "U" Decor 18mm 3m silver</v>
      </c>
      <c r="G620" s="1" t="e">
        <f>+VLOOKUP(A620,#REF!,4,FALSE)</f>
        <v>#REF!</v>
      </c>
      <c r="I620" s="1" t="str">
        <f>J4</f>
        <v>argent</v>
      </c>
      <c r="Z620" s="1" t="b">
        <f t="shared" si="15"/>
        <v>1</v>
      </c>
    </row>
    <row r="621" spans="1:26" ht="15" customHeight="1" x14ac:dyDescent="0.25">
      <c r="A621" s="49">
        <v>89018</v>
      </c>
      <c r="B621" s="48"/>
      <c r="C621" s="1" t="str">
        <f>J6</f>
        <v xml:space="preserve">olive </v>
      </c>
      <c r="D621" s="49">
        <v>89018</v>
      </c>
      <c r="E621" s="48" t="str">
        <f>+VLOOKUP(A621,cennik!A:G,2,FALSE)</f>
        <v>SEVROLL 00035 profile "U" Decor 18mm 3m olive</v>
      </c>
      <c r="F621" s="48" t="str">
        <f>+VLOOKUP(A621,cennik!A:B,2,FALSE)</f>
        <v>SEVROLL 00035 profile "U" Decor 18mm 3m olive</v>
      </c>
      <c r="G621" s="1" t="e">
        <f>+VLOOKUP(A621,#REF!,4,FALSE)</f>
        <v>#REF!</v>
      </c>
      <c r="I621" s="1" t="str">
        <f>J6</f>
        <v xml:space="preserve">olive </v>
      </c>
      <c r="Z621" s="1" t="b">
        <f t="shared" si="15"/>
        <v>1</v>
      </c>
    </row>
    <row r="622" spans="1:26" ht="15" customHeight="1" x14ac:dyDescent="0.25">
      <c r="A622" s="49" t="s">
        <v>111</v>
      </c>
      <c r="B622" s="48"/>
      <c r="C622" s="1" t="str">
        <f>J7</f>
        <v>olive brossé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olive brossé</v>
      </c>
      <c r="Z622" s="1" t="b">
        <f t="shared" si="15"/>
        <v>1</v>
      </c>
    </row>
    <row r="623" spans="1:26" ht="15" customHeight="1" x14ac:dyDescent="0.25">
      <c r="A623" s="49" t="s">
        <v>111</v>
      </c>
      <c r="B623" s="48"/>
      <c r="C623" s="1" t="str">
        <f>J8</f>
        <v>olive brossé foncé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olive brossé foncé</v>
      </c>
      <c r="Z623" s="1" t="b">
        <f t="shared" si="15"/>
        <v>1</v>
      </c>
    </row>
    <row r="624" spans="1:26" ht="15" customHeight="1" x14ac:dyDescent="0.25">
      <c r="A624" s="49" t="s">
        <v>111</v>
      </c>
      <c r="B624" s="48"/>
      <c r="C624" s="1" t="str">
        <f>J9</f>
        <v>noir brossé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noir brossé</v>
      </c>
      <c r="Z624" s="1" t="b">
        <f t="shared" si="15"/>
        <v>1</v>
      </c>
    </row>
    <row r="625" spans="1:26" ht="15" customHeight="1" x14ac:dyDescent="0.25">
      <c r="A625" s="49" t="s">
        <v>111</v>
      </c>
      <c r="B625" s="48"/>
      <c r="C625" s="1" t="str">
        <f>J17</f>
        <v>noir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noir mat</v>
      </c>
      <c r="Z625" s="1" t="b">
        <f t="shared" si="15"/>
        <v>1</v>
      </c>
    </row>
    <row r="626" spans="1:26" ht="15" customHeight="1" x14ac:dyDescent="0.25">
      <c r="A626" s="49" t="s">
        <v>111</v>
      </c>
      <c r="B626" s="48"/>
      <c r="C626" s="1" t="str">
        <f>J16</f>
        <v>noir brillant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noir brillant</v>
      </c>
      <c r="Z626" s="1" t="b">
        <f t="shared" si="15"/>
        <v>1</v>
      </c>
    </row>
    <row r="627" spans="1:26" ht="15" customHeight="1" x14ac:dyDescent="0.25">
      <c r="A627" s="49" t="s">
        <v>111</v>
      </c>
      <c r="B627" s="48"/>
      <c r="C627" s="1" t="str">
        <f>J5</f>
        <v>or/laiton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or/laiton</v>
      </c>
      <c r="Z627" s="1" t="b">
        <f t="shared" si="15"/>
        <v>1</v>
      </c>
    </row>
    <row r="628" spans="1:26" s="437" customFormat="1" ht="15" customHeight="1" x14ac:dyDescent="0.25">
      <c r="A628" s="49" t="s">
        <v>111</v>
      </c>
      <c r="C628" s="437" t="str">
        <f>J18</f>
        <v xml:space="preserve">blanc mat 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 xml:space="preserve">blanc mat </v>
      </c>
      <c r="Z628" s="1" t="b">
        <f t="shared" si="15"/>
        <v>1</v>
      </c>
    </row>
    <row r="629" spans="1:26" s="437" customFormat="1" ht="15" customHeight="1" x14ac:dyDescent="0.25">
      <c r="A629" s="49" t="s">
        <v>111</v>
      </c>
      <c r="B629" s="48"/>
      <c r="C629" s="1" t="str">
        <f>J15</f>
        <v xml:space="preserve">blanc brillant 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 xml:space="preserve">blanc brillant </v>
      </c>
      <c r="Z629" s="1" t="b">
        <f t="shared" si="15"/>
        <v>1</v>
      </c>
    </row>
    <row r="630" spans="1:26" s="437" customFormat="1" ht="15" customHeight="1" x14ac:dyDescent="0.25">
      <c r="A630" s="439">
        <v>542706</v>
      </c>
      <c r="B630" s="438" t="s">
        <v>48</v>
      </c>
      <c r="C630" s="437" t="str">
        <f>J5</f>
        <v>or/laiton</v>
      </c>
      <c r="D630" s="439">
        <v>542706</v>
      </c>
      <c r="E630" s="438" t="str">
        <f>+VLOOKUP(A630,cennik!A:G,2,FALSE)</f>
        <v>SEVROLL 06790 angle Mini 17x11mm 1.7m gold/brass</v>
      </c>
      <c r="F630" s="438" t="str">
        <f>+VLOOKUP(A630,cennik!A:B,2,FALSE)</f>
        <v>SEVROLL 06790 angle Mini 17x11mm 1.7m gold/brass</v>
      </c>
      <c r="G630" s="437" t="e">
        <f>+VLOOKUP(A630,#REF!,4,FALSE)</f>
        <v>#REF!</v>
      </c>
      <c r="I630" s="437" t="str">
        <f>J5</f>
        <v>or/laiton</v>
      </c>
      <c r="Z630" s="1" t="b">
        <f t="shared" si="15"/>
        <v>1</v>
      </c>
    </row>
    <row r="631" spans="1:26" s="437" customFormat="1" ht="15" customHeight="1" x14ac:dyDescent="0.25">
      <c r="A631" s="439">
        <v>89133</v>
      </c>
      <c r="B631" s="438"/>
      <c r="C631" s="437" t="str">
        <f>J6</f>
        <v xml:space="preserve">olive </v>
      </c>
      <c r="D631" s="439">
        <v>89133</v>
      </c>
      <c r="E631" s="438" t="str">
        <f>+VLOOKUP(A631,cennik!A:G,2,FALSE)</f>
        <v>SEVROLL 00093 angle Mini 17x11mm 1.7m olive</v>
      </c>
      <c r="F631" s="438" t="str">
        <f>+VLOOKUP(A631,cennik!A:B,2,FALSE)</f>
        <v>SEVROLL 00093 angle Mini 17x11mm 1.7m olive</v>
      </c>
      <c r="G631" s="437" t="e">
        <f>+VLOOKUP(A631,#REF!,4,FALSE)</f>
        <v>#REF!</v>
      </c>
      <c r="I631" s="437" t="str">
        <f>J6</f>
        <v xml:space="preserve">olive </v>
      </c>
      <c r="Z631" s="1" t="b">
        <f t="shared" si="15"/>
        <v>1</v>
      </c>
    </row>
    <row r="632" spans="1:26" s="437" customFormat="1" ht="15" customHeight="1" x14ac:dyDescent="0.25">
      <c r="A632" s="439">
        <v>89134</v>
      </c>
      <c r="B632" s="438"/>
      <c r="C632" s="437" t="str">
        <f>J4</f>
        <v>argent</v>
      </c>
      <c r="D632" s="439">
        <v>89134</v>
      </c>
      <c r="E632" s="438" t="str">
        <f>+VLOOKUP(A632,cennik!A:G,2,FALSE)</f>
        <v>SEVROLL 00102 angle Mini 17x11mm 1.7m silver</v>
      </c>
      <c r="F632" s="438" t="str">
        <f>+VLOOKUP(A632,cennik!A:B,2,FALSE)</f>
        <v>SEVROLL 00102 angle Mini 17x11mm 1.7m silver</v>
      </c>
      <c r="G632" s="437" t="e">
        <f>+VLOOKUP(A632,#REF!,4,FALSE)</f>
        <v>#REF!</v>
      </c>
      <c r="I632" s="437" t="str">
        <f>J4</f>
        <v>argent</v>
      </c>
      <c r="Z632" s="1" t="b">
        <f t="shared" si="15"/>
        <v>1</v>
      </c>
    </row>
    <row r="633" spans="1:26" s="437" customFormat="1" ht="15" customHeight="1" x14ac:dyDescent="0.25">
      <c r="A633" s="439" t="s">
        <v>111</v>
      </c>
      <c r="B633" s="438"/>
      <c r="C633" s="437" t="str">
        <f>J7</f>
        <v>olive brossé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olive brossé</v>
      </c>
      <c r="Z633" s="1" t="b">
        <f t="shared" si="15"/>
        <v>1</v>
      </c>
    </row>
    <row r="634" spans="1:26" s="437" customFormat="1" ht="15" customHeight="1" x14ac:dyDescent="0.25">
      <c r="A634" s="439" t="s">
        <v>111</v>
      </c>
      <c r="B634" s="438"/>
      <c r="C634" s="437" t="str">
        <f>J8</f>
        <v>olive brossé foncé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olive brossé foncé</v>
      </c>
      <c r="Z634" s="1" t="b">
        <f t="shared" si="15"/>
        <v>1</v>
      </c>
    </row>
    <row r="635" spans="1:26" s="437" customFormat="1" ht="15" customHeight="1" x14ac:dyDescent="0.25">
      <c r="A635" s="2">
        <v>405365</v>
      </c>
      <c r="B635" s="1"/>
      <c r="C635" s="1" t="str">
        <f>J16</f>
        <v>noir brillant</v>
      </c>
      <c r="D635" s="2">
        <v>405365</v>
      </c>
      <c r="E635" s="48" t="str">
        <f>+VLOOKUP(A635,cennik!A:G,2,FALSE)</f>
        <v>SEVROLL 05138 angle Mini 17x11mm 1.7m black gloss</v>
      </c>
      <c r="F635" s="48" t="str">
        <f>+VLOOKUP(A635,cennik!A:B,2,FALSE)</f>
        <v>SEVROLL 05138 angle Mini 17x11mm 1.7m black gloss</v>
      </c>
      <c r="G635" s="1"/>
      <c r="H635" s="1"/>
      <c r="I635" s="1" t="str">
        <f>J16</f>
        <v>noir brillant</v>
      </c>
      <c r="Z635" s="1" t="b">
        <f t="shared" si="15"/>
        <v>1</v>
      </c>
    </row>
    <row r="636" spans="1:26" s="437" customFormat="1" ht="15" customHeight="1" x14ac:dyDescent="0.25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angle Mini 17x11mm 1.7m graphite</v>
      </c>
      <c r="F636" s="48" t="str">
        <f>+VLOOKUP(A636,cennik!A:B,2,FALSE)</f>
        <v>SEVROLL 06034 angle Mini 17x11mm 1.7m graphite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25">
      <c r="A637" s="1">
        <v>422014</v>
      </c>
      <c r="B637" s="1"/>
      <c r="C637" s="1" t="str">
        <f>J17</f>
        <v>noir mat</v>
      </c>
      <c r="D637" s="1">
        <v>422014</v>
      </c>
      <c r="E637" s="48" t="str">
        <f>+VLOOKUP(A637,cennik!A:G,2,FALSE)</f>
        <v>SEVROLL 05296 angle Mini 17x11mm 1.7m black mat</v>
      </c>
      <c r="F637" s="48" t="str">
        <f>+VLOOKUP(A637,cennik!A:B,2,FALSE)</f>
        <v>SEVROLL 05296 angle Mini 17x11mm 1.7m black mat</v>
      </c>
      <c r="G637" s="1"/>
      <c r="H637" s="1"/>
      <c r="I637" s="1" t="str">
        <f>J17</f>
        <v>noir mat</v>
      </c>
      <c r="Z637" s="1" t="b">
        <f t="shared" si="16"/>
        <v>1</v>
      </c>
    </row>
    <row r="638" spans="1:26" ht="15" customHeight="1" x14ac:dyDescent="0.25">
      <c r="A638" s="439" t="s">
        <v>111</v>
      </c>
      <c r="B638" s="438"/>
      <c r="C638" s="437" t="str">
        <f>J9</f>
        <v>noir brossé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noir brossé</v>
      </c>
      <c r="Z638" s="1" t="b">
        <f t="shared" si="16"/>
        <v>1</v>
      </c>
    </row>
    <row r="639" spans="1:26" s="437" customFormat="1" ht="15" customHeight="1" x14ac:dyDescent="0.25">
      <c r="A639" s="436">
        <v>394825</v>
      </c>
      <c r="C639" s="437" t="str">
        <f>J18</f>
        <v xml:space="preserve">blanc mat </v>
      </c>
      <c r="D639" s="436">
        <v>394825</v>
      </c>
      <c r="E639" s="438" t="str">
        <f>+VLOOKUP(A639,cennik!A:G,2,FALSE)</f>
        <v>SEVROLL 05136 angle Mini 17x11mm 1.7m white mat</v>
      </c>
      <c r="F639" s="438" t="str">
        <f>+VLOOKUP(A639,cennik!A:B,2,FALSE)</f>
        <v>SEVROLL 05136 angle Mini 17x11mm 1.7m white mat</v>
      </c>
      <c r="I639" s="437" t="str">
        <f>J18</f>
        <v xml:space="preserve">blanc mat </v>
      </c>
      <c r="Z639" s="1" t="b">
        <f t="shared" si="16"/>
        <v>1</v>
      </c>
    </row>
    <row r="640" spans="1:26" s="437" customFormat="1" ht="15" customHeight="1" x14ac:dyDescent="0.25">
      <c r="A640" s="439">
        <v>276735</v>
      </c>
      <c r="B640" s="438"/>
      <c r="C640" s="437" t="str">
        <f>J15</f>
        <v xml:space="preserve">blanc brillant </v>
      </c>
      <c r="D640" s="439">
        <v>276735</v>
      </c>
      <c r="E640" s="438" t="str">
        <f>+VLOOKUP(A640,cennik!A:G,2,FALSE)</f>
        <v>SEVROLL 04053 angle Mini 17x11mm 1.7m white gloss</v>
      </c>
      <c r="F640" s="438" t="str">
        <f>+VLOOKUP(A640,cennik!A:B,2,FALSE)</f>
        <v>SEVROLL 04053 angle Mini 17x11mm 1.7m white gloss</v>
      </c>
      <c r="G640" s="437" t="e">
        <f>+VLOOKUP(A640,#REF!,4,FALSE)</f>
        <v>#REF!</v>
      </c>
      <c r="I640" s="437" t="str">
        <f>J15</f>
        <v xml:space="preserve">blanc brillant </v>
      </c>
      <c r="Z640" s="1" t="b">
        <f t="shared" si="16"/>
        <v>1</v>
      </c>
    </row>
    <row r="641" spans="1:26" s="437" customFormat="1" ht="15" customHeight="1" x14ac:dyDescent="0.25">
      <c r="A641" s="439">
        <v>526502</v>
      </c>
      <c r="B641" s="438"/>
      <c r="C641" s="437" t="str">
        <f>J22</f>
        <v>structurel noir</v>
      </c>
      <c r="D641" s="439">
        <v>526502</v>
      </c>
      <c r="E641" s="438" t="str">
        <f>+VLOOKUP(A641,cennik!A:G,2,FALSE)</f>
        <v>SEVROLL 06434 angle Mini 17x11mm 1.7m black structural</v>
      </c>
      <c r="F641" s="438" t="str">
        <f>+VLOOKUP(A641,cennik!A:B,2,FALSE)</f>
        <v>SEVROLL 06434 angle Mini 17x11mm 1.7m black structural</v>
      </c>
      <c r="I641" s="437" t="str">
        <f>J22</f>
        <v>structurel noir</v>
      </c>
      <c r="Z641" s="1"/>
    </row>
    <row r="642" spans="1:26" s="437" customFormat="1" ht="15" customHeight="1" x14ac:dyDescent="0.25">
      <c r="A642" s="439">
        <v>542764</v>
      </c>
      <c r="B642" s="438" t="s">
        <v>49</v>
      </c>
      <c r="C642" s="437" t="str">
        <f>J5</f>
        <v>or/laiton</v>
      </c>
      <c r="D642" s="439">
        <v>542764</v>
      </c>
      <c r="E642" s="438" t="str">
        <f>+VLOOKUP(A642,cennik!A:G,2,FALSE)</f>
        <v>SEVROLL 06791 angle Mini 17x11mm 2.35m gold/brass</v>
      </c>
      <c r="F642" s="438" t="str">
        <f>+VLOOKUP(A642,cennik!A:B,2,FALSE)</f>
        <v>SEVROLL 06791 angle Mini 17x11mm 2.35m gold/brass</v>
      </c>
      <c r="G642" s="437" t="e">
        <f>+VLOOKUP(A642,#REF!,4,FALSE)</f>
        <v>#REF!</v>
      </c>
      <c r="I642" s="437" t="str">
        <f>J5</f>
        <v>or/laiton</v>
      </c>
      <c r="Z642" s="1" t="b">
        <f t="shared" si="16"/>
        <v>1</v>
      </c>
    </row>
    <row r="643" spans="1:26" s="437" customFormat="1" ht="15" customHeight="1" x14ac:dyDescent="0.25">
      <c r="A643" s="439">
        <v>89136</v>
      </c>
      <c r="B643" s="438"/>
      <c r="C643" s="437" t="str">
        <f>J6</f>
        <v xml:space="preserve">olive </v>
      </c>
      <c r="D643" s="439">
        <v>89136</v>
      </c>
      <c r="E643" s="438" t="str">
        <f>+VLOOKUP(A643,cennik!A:G,2,FALSE)</f>
        <v>SEVROLL 00094 angle Mini 17x11mm 2.35m olive</v>
      </c>
      <c r="F643" s="438" t="str">
        <f>+VLOOKUP(A643,cennik!A:B,2,FALSE)</f>
        <v>SEVROLL 00094 angle Mini 17x11mm 2.35m olive</v>
      </c>
      <c r="G643" s="437" t="e">
        <f>+VLOOKUP(A643,#REF!,4,FALSE)</f>
        <v>#REF!</v>
      </c>
      <c r="I643" s="437" t="str">
        <f>J6</f>
        <v xml:space="preserve">olive </v>
      </c>
      <c r="Z643" s="1" t="b">
        <f t="shared" si="16"/>
        <v>1</v>
      </c>
    </row>
    <row r="644" spans="1:26" s="437" customFormat="1" ht="15" customHeight="1" x14ac:dyDescent="0.25">
      <c r="A644" s="439" t="s">
        <v>111</v>
      </c>
      <c r="B644" s="438"/>
      <c r="C644" s="437" t="str">
        <f>J7</f>
        <v>olive brossé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olive brossé</v>
      </c>
      <c r="Z644" s="1" t="b">
        <f t="shared" si="16"/>
        <v>1</v>
      </c>
    </row>
    <row r="645" spans="1:26" s="437" customFormat="1" ht="15" customHeight="1" x14ac:dyDescent="0.25">
      <c r="A645" s="439" t="s">
        <v>111</v>
      </c>
      <c r="B645" s="438"/>
      <c r="C645" s="437" t="str">
        <f>J8</f>
        <v>olive brossé foncé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olive brossé foncé</v>
      </c>
      <c r="Z645" s="1" t="b">
        <f t="shared" si="16"/>
        <v>1</v>
      </c>
    </row>
    <row r="646" spans="1:26" s="437" customFormat="1" ht="15" customHeight="1" x14ac:dyDescent="0.25">
      <c r="A646" s="2">
        <v>405366</v>
      </c>
      <c r="B646" s="1"/>
      <c r="C646" s="437" t="str">
        <f>J16</f>
        <v>noir brillant</v>
      </c>
      <c r="D646" s="2">
        <v>405366</v>
      </c>
      <c r="E646" s="438" t="str">
        <f>+VLOOKUP(A646,cennik!A:G,2,FALSE)</f>
        <v>SEVROLL 05139 angle Mini 17x11mm 2.35m gloss black</v>
      </c>
      <c r="F646" s="438" t="str">
        <f>+VLOOKUP(A646,cennik!A:B,2,FALSE)</f>
        <v>SEVROLL 05139 angle Mini 17x11mm 2.35m gloss black</v>
      </c>
      <c r="G646" s="1"/>
      <c r="H646" s="1"/>
      <c r="I646" s="437" t="str">
        <f>J16</f>
        <v>noir brillant</v>
      </c>
      <c r="Z646" s="1" t="b">
        <f t="shared" si="16"/>
        <v>1</v>
      </c>
    </row>
    <row r="647" spans="1:26" s="437" customFormat="1" ht="15" customHeight="1" x14ac:dyDescent="0.25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angle Mini 17x11mm 2.35m graphite</v>
      </c>
      <c r="F647" s="438" t="str">
        <f>+VLOOKUP(A647,cennik!A:B,2,FALSE)</f>
        <v>SEVROLL 06035 angle Mini 17x11mm 2.35m graphite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25">
      <c r="A648" s="1">
        <v>409682</v>
      </c>
      <c r="B648" s="1"/>
      <c r="C648" s="437" t="str">
        <f>J17</f>
        <v>noir mat</v>
      </c>
      <c r="D648" s="1">
        <v>409682</v>
      </c>
      <c r="E648" s="438" t="str">
        <f>+VLOOKUP(A648,cennik!A:G,2,FALSE)</f>
        <v>SEVROLL 05297 angle Mini 17x11mm 2.35m black mat</v>
      </c>
      <c r="F648" s="438" t="str">
        <f>+VLOOKUP(A648,cennik!A:B,2,FALSE)</f>
        <v>SEVROLL 05297 angle Mini 17x11mm 2.35m black mat</v>
      </c>
      <c r="G648" s="1"/>
      <c r="H648" s="1"/>
      <c r="I648" s="437" t="str">
        <f>J17</f>
        <v>noir mat</v>
      </c>
      <c r="Z648" s="1" t="b">
        <f t="shared" si="16"/>
        <v>1</v>
      </c>
    </row>
    <row r="649" spans="1:26" s="437" customFormat="1" ht="15" customHeight="1" x14ac:dyDescent="0.25">
      <c r="A649" s="439" t="s">
        <v>111</v>
      </c>
      <c r="B649" s="438"/>
      <c r="C649" s="437" t="str">
        <f>J9</f>
        <v>noir brossé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noir brossé</v>
      </c>
      <c r="Z649" s="1" t="b">
        <f t="shared" si="16"/>
        <v>1</v>
      </c>
    </row>
    <row r="650" spans="1:26" ht="15" customHeight="1" x14ac:dyDescent="0.25">
      <c r="A650" s="439">
        <v>89137</v>
      </c>
      <c r="B650" s="438"/>
      <c r="C650" s="437" t="str">
        <f>J4</f>
        <v>argent</v>
      </c>
      <c r="D650" s="439">
        <v>89137</v>
      </c>
      <c r="E650" s="438" t="str">
        <f>+VLOOKUP(A650,cennik!A:G,2,FALSE)</f>
        <v>SEVROLL 00103 angle Mini 17x11mm 2.35m silver</v>
      </c>
      <c r="F650" s="438" t="str">
        <f>+VLOOKUP(A650,cennik!A:B,2,FALSE)</f>
        <v>SEVROLL 00103 angle Mini 17x11mm 2.35m silver</v>
      </c>
      <c r="G650" s="437" t="e">
        <f>+VLOOKUP(A650,#REF!,4,FALSE)</f>
        <v>#REF!</v>
      </c>
      <c r="H650" s="437"/>
      <c r="I650" s="437" t="str">
        <f>J4</f>
        <v>argent</v>
      </c>
      <c r="Z650" s="1" t="b">
        <f t="shared" si="16"/>
        <v>1</v>
      </c>
    </row>
    <row r="651" spans="1:26" ht="15" customHeight="1" x14ac:dyDescent="0.25">
      <c r="A651" s="436">
        <v>394826</v>
      </c>
      <c r="B651" s="437"/>
      <c r="C651" s="437" t="str">
        <f>J18</f>
        <v xml:space="preserve">blanc mat </v>
      </c>
      <c r="D651" s="436">
        <v>394826</v>
      </c>
      <c r="E651" s="438" t="str">
        <f>+VLOOKUP(A651,cennik!A:G,2,FALSE)</f>
        <v>SEVROLL 05137 angle Mini 17x11mm 2.35m white mat</v>
      </c>
      <c r="F651" s="438" t="str">
        <f>+VLOOKUP(A651,cennik!A:B,2,FALSE)</f>
        <v>SEVROLL 05137 angle Mini 17x11mm 2.35m white mat</v>
      </c>
      <c r="G651" s="437"/>
      <c r="H651" s="437"/>
      <c r="I651" s="437" t="str">
        <f>J18</f>
        <v xml:space="preserve">blanc mat </v>
      </c>
      <c r="Z651" s="1" t="b">
        <f t="shared" si="16"/>
        <v>1</v>
      </c>
    </row>
    <row r="652" spans="1:26" ht="15" customHeight="1" x14ac:dyDescent="0.25">
      <c r="A652" s="439">
        <v>276732</v>
      </c>
      <c r="B652" s="438"/>
      <c r="C652" s="437" t="str">
        <f>J15</f>
        <v xml:space="preserve">blanc brillant </v>
      </c>
      <c r="D652" s="439">
        <v>276732</v>
      </c>
      <c r="E652" s="438" t="str">
        <f>+VLOOKUP(A652,cennik!A:G,2,FALSE)</f>
        <v>SEVROLL 04054 angle Mini 17x11mm 2.35m white gloss</v>
      </c>
      <c r="F652" s="438" t="str">
        <f>+VLOOKUP(A652,cennik!A:B,2,FALSE)</f>
        <v>SEVROLL 04054 angle Mini 17x11mm 2.35m white gloss</v>
      </c>
      <c r="G652" s="437" t="e">
        <f>+VLOOKUP(A652,#REF!,4,FALSE)</f>
        <v>#REF!</v>
      </c>
      <c r="H652" s="437"/>
      <c r="I652" s="437" t="str">
        <f>J15</f>
        <v xml:space="preserve">blanc brillant </v>
      </c>
      <c r="Z652" s="1" t="b">
        <f t="shared" si="16"/>
        <v>1</v>
      </c>
    </row>
    <row r="653" spans="1:26" ht="15" customHeight="1" x14ac:dyDescent="0.25">
      <c r="A653" s="439">
        <v>526503</v>
      </c>
      <c r="B653" s="438"/>
      <c r="C653" s="437" t="str">
        <f>J22</f>
        <v>structurel noir</v>
      </c>
      <c r="D653" s="439">
        <v>526503</v>
      </c>
      <c r="E653" s="438" t="str">
        <f>+VLOOKUP(A653,cennik!A:G,2,FALSE)</f>
        <v>SEVROLL 06435 angle Mini 17x11mm 2.35m black structural</v>
      </c>
      <c r="F653" s="438" t="str">
        <f>+VLOOKUP(A653,cennik!A:B,2,FALSE)</f>
        <v>SEVROLL 06435 angle Mini 17x11mm 2.35m black structural</v>
      </c>
      <c r="G653" s="437"/>
      <c r="H653" s="437"/>
      <c r="I653" s="437" t="str">
        <f>J22</f>
        <v>structurel noir</v>
      </c>
    </row>
    <row r="654" spans="1:26" ht="15" customHeight="1" x14ac:dyDescent="0.25">
      <c r="A654" s="49">
        <v>542863</v>
      </c>
      <c r="B654" s="48" t="s">
        <v>50</v>
      </c>
      <c r="C654" s="1" t="str">
        <f>J5</f>
        <v>or/laiton</v>
      </c>
      <c r="D654" s="49">
        <v>542863</v>
      </c>
      <c r="E654" s="48" t="str">
        <f>+VLOOKUP(A654,cennik!A:G,2,FALSE)</f>
        <v>SEVROLL 06792 angle Mini 17x11mm 3m gold/brass</v>
      </c>
      <c r="F654" s="48" t="str">
        <f>+VLOOKUP(A654,cennik!A:B,2,FALSE)</f>
        <v>SEVROLL 06792 angle Mini 17x11mm 3m gold/brass</v>
      </c>
      <c r="G654" s="1" t="e">
        <f>+VLOOKUP(A654,#REF!,4,FALSE)</f>
        <v>#REF!</v>
      </c>
      <c r="I654" s="1" t="str">
        <f>J5</f>
        <v>or/laiton</v>
      </c>
      <c r="Z654" s="1" t="b">
        <f t="shared" si="16"/>
        <v>1</v>
      </c>
    </row>
    <row r="655" spans="1:26" ht="15" customHeight="1" x14ac:dyDescent="0.25">
      <c r="A655" s="49" t="s">
        <v>111</v>
      </c>
      <c r="B655" s="48"/>
      <c r="C655" s="1" t="str">
        <f>J7</f>
        <v>olive brossé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olive brossé</v>
      </c>
      <c r="Z655" s="1" t="b">
        <f t="shared" si="16"/>
        <v>1</v>
      </c>
    </row>
    <row r="656" spans="1:26" ht="15" customHeight="1" x14ac:dyDescent="0.25">
      <c r="A656" s="49" t="s">
        <v>111</v>
      </c>
      <c r="B656" s="48"/>
      <c r="C656" s="1" t="str">
        <f>J8</f>
        <v>olive brossé foncé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olive brossé foncé</v>
      </c>
      <c r="Z656" s="1" t="b">
        <f t="shared" si="16"/>
        <v>1</v>
      </c>
    </row>
    <row r="657" spans="1:26" ht="15" customHeight="1" x14ac:dyDescent="0.25">
      <c r="A657" s="2">
        <v>405367</v>
      </c>
      <c r="C657" s="1" t="str">
        <f>J16</f>
        <v>noir brillant</v>
      </c>
      <c r="D657" s="2">
        <v>405367</v>
      </c>
      <c r="E657" s="48" t="str">
        <f>+VLOOKUP(A657,cennik!A:G,2,FALSE)</f>
        <v>SEVROLL 05140 angle Mini 17x11mm 3m black gloss</v>
      </c>
      <c r="F657" s="48" t="str">
        <f>+VLOOKUP(A657,cennik!A:B,2,FALSE)</f>
        <v>SEVROLL 05140 angle Mini 17x11mm 3m black gloss</v>
      </c>
      <c r="I657" s="1" t="str">
        <f>J16</f>
        <v>noir brillant</v>
      </c>
      <c r="Z657" s="1" t="b">
        <f t="shared" si="16"/>
        <v>1</v>
      </c>
    </row>
    <row r="658" spans="1:26" ht="15" customHeight="1" x14ac:dyDescent="0.25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angle Mini 17x11mm 3m graphite</v>
      </c>
      <c r="F658" s="48" t="str">
        <f>+VLOOKUP(A658,cennik!A:B,2,FALSE)</f>
        <v>SEVROLL 06036 angle Mini 17x11mm 3m graphite</v>
      </c>
      <c r="I658" s="1" t="str">
        <f>J12</f>
        <v>grafit</v>
      </c>
      <c r="Z658" s="1" t="b">
        <f t="shared" si="16"/>
        <v>1</v>
      </c>
    </row>
    <row r="659" spans="1:26" ht="15" customHeight="1" x14ac:dyDescent="0.25">
      <c r="A659" s="1">
        <v>412226</v>
      </c>
      <c r="C659" s="1" t="str">
        <f>J17</f>
        <v>noir mat</v>
      </c>
      <c r="D659" s="1">
        <v>412226</v>
      </c>
      <c r="E659" s="48" t="str">
        <f>+VLOOKUP(A659,cennik!A:G,2,FALSE)</f>
        <v>SEVROLL 05298 angle Mini 17x11mm 3m black mat</v>
      </c>
      <c r="F659" s="48" t="str">
        <f>+VLOOKUP(A659,cennik!A:B,2,FALSE)</f>
        <v>SEVROLL 05298 angle Mini 17x11mm 3m black mat</v>
      </c>
      <c r="I659" s="1" t="str">
        <f>J17</f>
        <v>noir mat</v>
      </c>
      <c r="Z659" s="1" t="b">
        <f t="shared" si="16"/>
        <v>1</v>
      </c>
    </row>
    <row r="660" spans="1:26" ht="15" customHeight="1" x14ac:dyDescent="0.25">
      <c r="A660" s="49" t="s">
        <v>111</v>
      </c>
      <c r="B660" s="48"/>
      <c r="C660" s="1" t="str">
        <f>J9</f>
        <v>noir brossé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noir brossé</v>
      </c>
      <c r="Z660" s="1" t="b">
        <f t="shared" si="16"/>
        <v>1</v>
      </c>
    </row>
    <row r="661" spans="1:26" ht="15" customHeight="1" x14ac:dyDescent="0.25">
      <c r="A661" s="49">
        <v>89139</v>
      </c>
      <c r="B661" s="48"/>
      <c r="C661" s="1" t="str">
        <f>J6</f>
        <v xml:space="preserve">olive </v>
      </c>
      <c r="D661" s="49">
        <v>89139</v>
      </c>
      <c r="E661" s="48" t="str">
        <f>+VLOOKUP(A661,cennik!A:G,2,FALSE)</f>
        <v>SEVROLL 00095 angle Mini 17x11mm 3m olive</v>
      </c>
      <c r="F661" s="48" t="str">
        <f>+VLOOKUP(A661,cennik!A:B,2,FALSE)</f>
        <v>SEVROLL 00095 angle Mini 17x11mm 3m olive</v>
      </c>
      <c r="G661" s="1" t="e">
        <f>+VLOOKUP(A661,#REF!,4,FALSE)</f>
        <v>#REF!</v>
      </c>
      <c r="I661" s="1" t="str">
        <f>J6</f>
        <v xml:space="preserve">olive </v>
      </c>
      <c r="Z661" s="1" t="b">
        <f t="shared" si="16"/>
        <v>1</v>
      </c>
    </row>
    <row r="662" spans="1:26" ht="15" customHeight="1" x14ac:dyDescent="0.25">
      <c r="A662" s="49">
        <v>89140</v>
      </c>
      <c r="B662" s="48"/>
      <c r="C662" s="1" t="str">
        <f>J4</f>
        <v>argent</v>
      </c>
      <c r="D662" s="49">
        <v>89140</v>
      </c>
      <c r="E662" s="48" t="str">
        <f>+VLOOKUP(A662,cennik!A:G,2,FALSE)</f>
        <v>SEVROLL 00104 angle Mini 17x11mm 3m silver</v>
      </c>
      <c r="F662" s="48" t="str">
        <f>+VLOOKUP(A662,cennik!A:B,2,FALSE)</f>
        <v>SEVROLL 00104 angle Mini 17x11mm 3m silver</v>
      </c>
      <c r="G662" s="1" t="e">
        <f>+VLOOKUP(A662,#REF!,4,FALSE)</f>
        <v>#REF!</v>
      </c>
      <c r="I662" s="1" t="str">
        <f>J4</f>
        <v>argent</v>
      </c>
      <c r="Z662" s="1" t="b">
        <f t="shared" si="16"/>
        <v>1</v>
      </c>
    </row>
    <row r="663" spans="1:26" s="437" customFormat="1" ht="15" customHeight="1" x14ac:dyDescent="0.25">
      <c r="A663" s="49" t="s">
        <v>111</v>
      </c>
      <c r="C663" s="437" t="str">
        <f>J18</f>
        <v xml:space="preserve">blanc mat 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 xml:space="preserve">blanc mat </v>
      </c>
      <c r="Z663" s="1" t="b">
        <f t="shared" si="16"/>
        <v>1</v>
      </c>
    </row>
    <row r="664" spans="1:26" s="437" customFormat="1" ht="15" customHeight="1" x14ac:dyDescent="0.25">
      <c r="A664" s="49">
        <v>267880</v>
      </c>
      <c r="B664" s="48"/>
      <c r="C664" s="1" t="str">
        <f>J15</f>
        <v xml:space="preserve">blanc brillant </v>
      </c>
      <c r="D664" s="49">
        <v>267880</v>
      </c>
      <c r="E664" s="48" t="str">
        <f>+VLOOKUP(A664,cennik!A:G,2,FALSE)</f>
        <v>SEVROLL 04055 angle Mini 17x11mm 3m white gloss</v>
      </c>
      <c r="F664" s="48" t="str">
        <f>+VLOOKUP(A664,cennik!A:B,2,FALSE)</f>
        <v>SEVROLL 04055 angle Mini 17x11mm 3m white gloss</v>
      </c>
      <c r="G664" s="1" t="e">
        <f>+VLOOKUP(A664,#REF!,4,FALSE)</f>
        <v>#REF!</v>
      </c>
      <c r="H664" s="1"/>
      <c r="I664" s="1" t="str">
        <f>J15</f>
        <v xml:space="preserve">blanc brillant </v>
      </c>
      <c r="Z664" s="1" t="b">
        <f t="shared" si="16"/>
        <v>1</v>
      </c>
    </row>
    <row r="665" spans="1:26" s="437" customFormat="1" ht="15" customHeight="1" x14ac:dyDescent="0.25">
      <c r="A665" s="196">
        <v>526504</v>
      </c>
      <c r="B665" s="48"/>
      <c r="C665" s="1" t="str">
        <f>J22</f>
        <v>structurel noir</v>
      </c>
      <c r="D665" s="196">
        <v>526504</v>
      </c>
      <c r="E665" s="48" t="str">
        <f>+VLOOKUP(A665,cennik!A:G,2,FALSE)</f>
        <v>SEVROLL 06436 angle Mini 17x11mm 3m black structural</v>
      </c>
      <c r="F665" s="48" t="str">
        <f>+VLOOKUP(A665,cennik!A:B,2,FALSE)</f>
        <v>SEVROLL 06436 angle Mini 17x11mm 3m black structural</v>
      </c>
      <c r="G665" s="1"/>
      <c r="H665" s="1"/>
      <c r="I665" s="1" t="str">
        <f>J22</f>
        <v>structurel noir</v>
      </c>
      <c r="Z665" s="1"/>
    </row>
    <row r="666" spans="1:26" s="437" customFormat="1" ht="15" customHeight="1" x14ac:dyDescent="0.25">
      <c r="A666" s="439" t="s">
        <v>111</v>
      </c>
      <c r="B666" s="438" t="s">
        <v>46</v>
      </c>
      <c r="C666" s="437" t="str">
        <f>J5</f>
        <v>or/laiton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or/laiton</v>
      </c>
      <c r="Z666" s="1" t="b">
        <f t="shared" si="16"/>
        <v>1</v>
      </c>
    </row>
    <row r="667" spans="1:26" s="437" customFormat="1" ht="15" customHeight="1" x14ac:dyDescent="0.25">
      <c r="A667" s="439">
        <v>89052</v>
      </c>
      <c r="B667" s="438"/>
      <c r="C667" s="437" t="str">
        <f>J6</f>
        <v xml:space="preserve">olive </v>
      </c>
      <c r="D667" s="439">
        <v>89052</v>
      </c>
      <c r="E667" s="438" t="str">
        <f>+VLOOKUP(A667,cennik!A:G,2,FALSE)</f>
        <v>SEVROLL 00069 angle K2 Decor 1.7m olive</v>
      </c>
      <c r="F667" s="438" t="str">
        <f>+VLOOKUP(A667,cennik!A:B,2,FALSE)</f>
        <v>SEVROLL 00069 angle K2 Decor 1.7m olive</v>
      </c>
      <c r="G667" s="437" t="e">
        <f>+VLOOKUP(A667,#REF!,4,FALSE)</f>
        <v>#REF!</v>
      </c>
      <c r="I667" s="437" t="str">
        <f>J6</f>
        <v xml:space="preserve">olive </v>
      </c>
      <c r="Z667" s="1" t="b">
        <f t="shared" si="16"/>
        <v>1</v>
      </c>
    </row>
    <row r="668" spans="1:26" s="437" customFormat="1" ht="15" customHeight="1" x14ac:dyDescent="0.25">
      <c r="A668" s="439">
        <v>89050</v>
      </c>
      <c r="B668" s="438"/>
      <c r="C668" s="437" t="str">
        <f>J4</f>
        <v>argent</v>
      </c>
      <c r="D668" s="439">
        <v>89050</v>
      </c>
      <c r="E668" s="438" t="str">
        <f>+VLOOKUP(A668,cennik!A:G,2,FALSE)</f>
        <v>SEVROLL 00078 angle K2 Decor 1.7m silver</v>
      </c>
      <c r="F668" s="438" t="str">
        <f>+VLOOKUP(A668,cennik!A:B,2,FALSE)</f>
        <v>SEVROLL 00078 angle K2 Decor 1.7m silver</v>
      </c>
      <c r="G668" s="437" t="e">
        <f>+VLOOKUP(A668,#REF!,4,FALSE)</f>
        <v>#REF!</v>
      </c>
      <c r="I668" s="437" t="str">
        <f>J4</f>
        <v>argent</v>
      </c>
      <c r="Z668" s="1" t="b">
        <f t="shared" si="16"/>
        <v>1</v>
      </c>
    </row>
    <row r="669" spans="1:26" s="437" customFormat="1" ht="15" customHeight="1" x14ac:dyDescent="0.25">
      <c r="A669" s="49" t="s">
        <v>111</v>
      </c>
      <c r="B669" s="48"/>
      <c r="C669" s="1" t="str">
        <f>J16</f>
        <v>noir brillant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noir brillant</v>
      </c>
      <c r="Z669" s="1" t="b">
        <f t="shared" si="16"/>
        <v>1</v>
      </c>
    </row>
    <row r="670" spans="1:26" s="437" customFormat="1" ht="15" customHeight="1" x14ac:dyDescent="0.25">
      <c r="A670" s="49" t="s">
        <v>111</v>
      </c>
      <c r="B670" s="48"/>
      <c r="C670" s="1" t="str">
        <f>J17</f>
        <v>noir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noir mat</v>
      </c>
      <c r="Z670" s="1" t="b">
        <f t="shared" si="16"/>
        <v>1</v>
      </c>
    </row>
    <row r="671" spans="1:26" s="437" customFormat="1" ht="15" customHeight="1" x14ac:dyDescent="0.25">
      <c r="A671" s="439" t="s">
        <v>111</v>
      </c>
      <c r="B671" s="438"/>
      <c r="C671" s="437" t="str">
        <f>J15</f>
        <v xml:space="preserve">blanc brillant 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 xml:space="preserve">blanc brillant </v>
      </c>
      <c r="Z671" s="1" t="b">
        <f t="shared" si="16"/>
        <v>1</v>
      </c>
    </row>
    <row r="672" spans="1:26" ht="15" customHeight="1" x14ac:dyDescent="0.25">
      <c r="A672" s="439">
        <v>191700</v>
      </c>
      <c r="B672" s="438"/>
      <c r="C672" s="437" t="str">
        <f>J7</f>
        <v>olive brossé</v>
      </c>
      <c r="D672" s="439">
        <v>191700</v>
      </c>
      <c r="E672" s="438" t="str">
        <f>+VLOOKUP(A672,cennik!A:G,2,FALSE)</f>
        <v>SEVROLL 02934-Y angle bracket K2 Decor 1.7m brushed olive</v>
      </c>
      <c r="F672" s="438" t="str">
        <f>+VLOOKUP(A672,cennik!A:B,2,FALSE)</f>
        <v>SEVROLL 02934-Y angle bracket K2 Decor 1.7m brushed olive</v>
      </c>
      <c r="G672" s="437"/>
      <c r="H672" s="437"/>
      <c r="I672" s="437" t="str">
        <f>J7</f>
        <v>olive brossé</v>
      </c>
      <c r="Z672" s="1" t="b">
        <f t="shared" si="16"/>
        <v>1</v>
      </c>
    </row>
    <row r="673" spans="1:26" s="437" customFormat="1" ht="15" customHeight="1" x14ac:dyDescent="0.25">
      <c r="A673" s="439">
        <v>223326</v>
      </c>
      <c r="B673" s="438"/>
      <c r="C673" s="437" t="str">
        <f>J8</f>
        <v>olive brossé foncé</v>
      </c>
      <c r="D673" s="439">
        <v>223326</v>
      </c>
      <c r="E673" s="438" t="str">
        <f>+VLOOKUP(A673,cennik!A:G,2,FALSE)</f>
        <v>SEVROLL 03459 angle bracket K2 1.7m olive dark brushed</v>
      </c>
      <c r="F673" s="438" t="str">
        <f>+VLOOKUP(A673,cennik!A:B,2,FALSE)</f>
        <v>SEVROLL 03459 angle bracket K2 1.7m olive dark brushed</v>
      </c>
      <c r="I673" s="437" t="str">
        <f>J8</f>
        <v>olive brossé foncé</v>
      </c>
      <c r="Z673" s="1" t="b">
        <f t="shared" si="16"/>
        <v>1</v>
      </c>
    </row>
    <row r="674" spans="1:26" ht="15" customHeight="1" x14ac:dyDescent="0.25">
      <c r="A674" s="49" t="s">
        <v>111</v>
      </c>
      <c r="B674" s="437"/>
      <c r="C674" s="437" t="str">
        <f>J18</f>
        <v xml:space="preserve">blanc mat 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 xml:space="preserve">blanc mat </v>
      </c>
      <c r="Z674" s="1" t="b">
        <f t="shared" si="16"/>
        <v>1</v>
      </c>
    </row>
    <row r="675" spans="1:26" ht="15" customHeight="1" x14ac:dyDescent="0.25">
      <c r="A675" s="439">
        <v>223392</v>
      </c>
      <c r="B675" s="438"/>
      <c r="C675" s="437" t="str">
        <f>J9</f>
        <v>noir brossé</v>
      </c>
      <c r="D675" s="439">
        <v>223392</v>
      </c>
      <c r="E675" s="438" t="str">
        <f>+VLOOKUP(A675,cennik!A:G,2,FALSE)</f>
        <v>SEVROLL 03462 angle bracket K2 1.7m black brushed</v>
      </c>
      <c r="F675" s="438" t="str">
        <f>+VLOOKUP(A675,cennik!A:B,2,FALSE)</f>
        <v>SEVROLL 03462 angle bracket K2 1.7m black brushed</v>
      </c>
      <c r="G675" s="437"/>
      <c r="H675" s="437"/>
      <c r="I675" s="437" t="str">
        <f>J9</f>
        <v>noir brossé</v>
      </c>
      <c r="Z675" s="1" t="b">
        <f t="shared" si="16"/>
        <v>1</v>
      </c>
    </row>
    <row r="676" spans="1:26" ht="15" customHeight="1" x14ac:dyDescent="0.25">
      <c r="A676" s="49" t="s">
        <v>111</v>
      </c>
      <c r="B676" s="48" t="s">
        <v>51</v>
      </c>
      <c r="C676" s="1" t="str">
        <f>J5</f>
        <v>or/laiton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or/laiton</v>
      </c>
      <c r="Z676" s="1" t="b">
        <f t="shared" si="16"/>
        <v>1</v>
      </c>
    </row>
    <row r="677" spans="1:26" ht="15" customHeight="1" x14ac:dyDescent="0.25">
      <c r="A677" s="49">
        <v>89055</v>
      </c>
      <c r="B677" s="48"/>
      <c r="C677" s="1" t="str">
        <f>J6</f>
        <v xml:space="preserve">olive </v>
      </c>
      <c r="D677" s="49">
        <v>89055</v>
      </c>
      <c r="E677" s="48" t="str">
        <f>+VLOOKUP(A677,cennik!A:G,2,FALSE)</f>
        <v>SEVROLL 00070 angle K2 Decor 2.35m olive</v>
      </c>
      <c r="F677" s="48" t="str">
        <f>+VLOOKUP(A677,cennik!A:B,2,FALSE)</f>
        <v>SEVROLL 00070 angle K2 Decor 2.35m olive</v>
      </c>
      <c r="G677" s="1" t="e">
        <f>+VLOOKUP(A677,#REF!,4,FALSE)</f>
        <v>#REF!</v>
      </c>
      <c r="I677" s="1" t="str">
        <f>J6</f>
        <v xml:space="preserve">olive </v>
      </c>
      <c r="Z677" s="1" t="b">
        <f t="shared" si="16"/>
        <v>1</v>
      </c>
    </row>
    <row r="678" spans="1:26" ht="15" customHeight="1" x14ac:dyDescent="0.25">
      <c r="A678" s="49">
        <v>89053</v>
      </c>
      <c r="B678" s="48"/>
      <c r="C678" s="1" t="str">
        <f>J4</f>
        <v>argent</v>
      </c>
      <c r="D678" s="49">
        <v>89053</v>
      </c>
      <c r="E678" s="48" t="str">
        <f>+VLOOKUP(A678,cennik!A:G,2,FALSE)</f>
        <v>SEVROLL 00079 angle K2 Decor 2.35m silver</v>
      </c>
      <c r="F678" s="48" t="str">
        <f>+VLOOKUP(A678,cennik!A:B,2,FALSE)</f>
        <v>SEVROLL 00079 angle K2 Decor 2.35m silver</v>
      </c>
      <c r="G678" s="1" t="e">
        <f>+VLOOKUP(A678,#REF!,4,FALSE)</f>
        <v>#REF!</v>
      </c>
      <c r="I678" s="1" t="str">
        <f>J4</f>
        <v>argent</v>
      </c>
      <c r="Z678" s="1" t="b">
        <f t="shared" si="16"/>
        <v>1</v>
      </c>
    </row>
    <row r="679" spans="1:26" ht="15" customHeight="1" x14ac:dyDescent="0.25">
      <c r="A679" s="49" t="s">
        <v>111</v>
      </c>
      <c r="B679" s="48"/>
      <c r="C679" s="1" t="str">
        <f>J16</f>
        <v>noir brillant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noir brillant</v>
      </c>
      <c r="Z679" s="1" t="b">
        <f t="shared" si="16"/>
        <v>1</v>
      </c>
    </row>
    <row r="680" spans="1:26" ht="15" customHeight="1" x14ac:dyDescent="0.25">
      <c r="A680" s="49" t="s">
        <v>111</v>
      </c>
      <c r="B680" s="48"/>
      <c r="C680" s="1" t="str">
        <f>J17</f>
        <v>noir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noir mat</v>
      </c>
      <c r="Z680" s="1" t="b">
        <f t="shared" si="16"/>
        <v>1</v>
      </c>
    </row>
    <row r="681" spans="1:26" ht="15" customHeight="1" x14ac:dyDescent="0.25">
      <c r="A681" s="49">
        <v>191701</v>
      </c>
      <c r="B681" s="48"/>
      <c r="C681" s="1" t="str">
        <f>J7</f>
        <v>olive brossé</v>
      </c>
      <c r="D681" s="49">
        <v>191701</v>
      </c>
      <c r="E681" s="48" t="str">
        <f>+VLOOKUP(A681,cennik!A:G,2,FALSE)</f>
        <v>SEVROLL 02935-Y angle bracket K2 Decor 2.35m brushed olive</v>
      </c>
      <c r="F681" s="48" t="str">
        <f>+VLOOKUP(A681,cennik!A:B,2,FALSE)</f>
        <v>SEVROLL 02935-Y angle bracket K2 Decor 2.35m brushed olive</v>
      </c>
      <c r="I681" s="1" t="str">
        <f>J7</f>
        <v>olive brossé</v>
      </c>
      <c r="Z681" s="1" t="b">
        <f t="shared" si="16"/>
        <v>1</v>
      </c>
    </row>
    <row r="682" spans="1:26" ht="15" customHeight="1" x14ac:dyDescent="0.25">
      <c r="A682" s="49">
        <v>223330</v>
      </c>
      <c r="B682" s="48"/>
      <c r="C682" s="1" t="str">
        <f>J8</f>
        <v>olive brossé foncé</v>
      </c>
      <c r="D682" s="49">
        <v>223330</v>
      </c>
      <c r="E682" s="48" t="str">
        <f>+VLOOKUP(A682,cennik!A:G,2,FALSE)</f>
        <v>SEVROLL 03460 angle bracket K2 2.35 m olive dark brushed</v>
      </c>
      <c r="F682" s="48" t="str">
        <f>+VLOOKUP(A682,cennik!A:B,2,FALSE)</f>
        <v>SEVROLL 03460 angle bracket K2 2.35 m olive dark brushed</v>
      </c>
      <c r="I682" s="1" t="str">
        <f>J8</f>
        <v>olive brossé foncé</v>
      </c>
      <c r="Z682" s="1" t="b">
        <f t="shared" si="16"/>
        <v>1</v>
      </c>
    </row>
    <row r="683" spans="1:26" ht="15" customHeight="1" x14ac:dyDescent="0.25">
      <c r="A683" s="49" t="s">
        <v>111</v>
      </c>
      <c r="B683" s="437"/>
      <c r="C683" s="437" t="str">
        <f>J18</f>
        <v xml:space="preserve">blanc mat 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 xml:space="preserve">blanc mat </v>
      </c>
      <c r="Z683" s="1" t="b">
        <f t="shared" si="16"/>
        <v>1</v>
      </c>
    </row>
    <row r="684" spans="1:26" ht="15" customHeight="1" x14ac:dyDescent="0.25">
      <c r="A684" s="49">
        <v>223393</v>
      </c>
      <c r="B684" s="48"/>
      <c r="C684" s="1" t="str">
        <f>J9</f>
        <v>noir brossé</v>
      </c>
      <c r="D684" s="49">
        <v>223393</v>
      </c>
      <c r="E684" s="48" t="str">
        <f>+VLOOKUP(A684,cennik!A:G,2,FALSE)</f>
        <v>SEVROLL 03463 angle bracket K2 2.35m black brushed</v>
      </c>
      <c r="F684" s="48" t="str">
        <f>+VLOOKUP(A684,cennik!A:B,2,FALSE)</f>
        <v>SEVROLL 03463 angle bracket K2 2.35m black brushed</v>
      </c>
      <c r="I684" s="1" t="str">
        <f>J9</f>
        <v>noir brossé</v>
      </c>
      <c r="Z684" s="1" t="b">
        <f t="shared" si="16"/>
        <v>1</v>
      </c>
    </row>
    <row r="685" spans="1:26" ht="15" customHeight="1" x14ac:dyDescent="0.25">
      <c r="A685" s="49" t="s">
        <v>111</v>
      </c>
      <c r="B685" s="48"/>
      <c r="C685" s="1" t="str">
        <f>J15</f>
        <v xml:space="preserve">blanc brillant 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 xml:space="preserve">blanc brillant </v>
      </c>
      <c r="Z685" s="1" t="b">
        <f t="shared" si="16"/>
        <v>1</v>
      </c>
    </row>
    <row r="686" spans="1:26" ht="15" customHeight="1" x14ac:dyDescent="0.25">
      <c r="A686" s="49" t="s">
        <v>111</v>
      </c>
      <c r="B686" s="48" t="s">
        <v>52</v>
      </c>
      <c r="C686" s="1" t="str">
        <f>J5</f>
        <v>or/laiton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or/laiton</v>
      </c>
      <c r="Z686" s="1" t="b">
        <f t="shared" si="16"/>
        <v>1</v>
      </c>
    </row>
    <row r="687" spans="1:26" ht="15" customHeight="1" x14ac:dyDescent="0.25">
      <c r="A687" s="49">
        <v>89058</v>
      </c>
      <c r="B687" s="48"/>
      <c r="C687" s="1" t="str">
        <f>J6</f>
        <v xml:space="preserve">olive </v>
      </c>
      <c r="D687" s="49">
        <v>89058</v>
      </c>
      <c r="E687" s="48" t="str">
        <f>+VLOOKUP(A687,cennik!A:G,2,FALSE)</f>
        <v>SEVROLL 00071 angle K2 Decor 3m olive</v>
      </c>
      <c r="F687" s="48" t="str">
        <f>+VLOOKUP(A687,cennik!A:B,2,FALSE)</f>
        <v>SEVROLL 00071 angle K2 Decor 3m olive</v>
      </c>
      <c r="G687" s="1" t="e">
        <f>+VLOOKUP(A687,#REF!,4,FALSE)</f>
        <v>#REF!</v>
      </c>
      <c r="I687" s="1" t="str">
        <f>J6</f>
        <v xml:space="preserve">olive </v>
      </c>
      <c r="Z687" s="1" t="b">
        <f t="shared" si="16"/>
        <v>1</v>
      </c>
    </row>
    <row r="688" spans="1:26" ht="15" customHeight="1" x14ac:dyDescent="0.25">
      <c r="A688" s="49" t="s">
        <v>111</v>
      </c>
      <c r="B688" s="48"/>
      <c r="C688" s="1" t="str">
        <f>J16</f>
        <v>noir brillant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noir brillant</v>
      </c>
      <c r="Z688" s="1" t="b">
        <f t="shared" si="16"/>
        <v>1</v>
      </c>
    </row>
    <row r="689" spans="1:26" ht="15" customHeight="1" x14ac:dyDescent="0.25">
      <c r="A689" s="49" t="s">
        <v>111</v>
      </c>
      <c r="B689" s="48"/>
      <c r="C689" s="1" t="str">
        <f>J17</f>
        <v>noir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noir mat</v>
      </c>
      <c r="Z689" s="1" t="b">
        <f t="shared" si="16"/>
        <v>1</v>
      </c>
    </row>
    <row r="690" spans="1:26" ht="15" customHeight="1" x14ac:dyDescent="0.25">
      <c r="A690" s="49">
        <v>89056</v>
      </c>
      <c r="B690" s="48"/>
      <c r="C690" s="1" t="str">
        <f>J4</f>
        <v>argent</v>
      </c>
      <c r="D690" s="49">
        <v>89056</v>
      </c>
      <c r="E690" s="48" t="str">
        <f>+VLOOKUP(A690,cennik!A:G,2,FALSE)</f>
        <v>SEVROLL 00080 angle K2 Decor 3m silver</v>
      </c>
      <c r="F690" s="48" t="str">
        <f>+VLOOKUP(A690,cennik!A:B,2,FALSE)</f>
        <v>SEVROLL 00080 angle K2 Decor 3m silver</v>
      </c>
      <c r="G690" s="1" t="e">
        <f>+VLOOKUP(A690,#REF!,4,FALSE)</f>
        <v>#REF!</v>
      </c>
      <c r="I690" s="1" t="str">
        <f>J4</f>
        <v>argent</v>
      </c>
      <c r="Z690" s="1" t="b">
        <f t="shared" si="16"/>
        <v>1</v>
      </c>
    </row>
    <row r="691" spans="1:26" ht="15" customHeight="1" x14ac:dyDescent="0.25">
      <c r="A691" s="49">
        <v>191702</v>
      </c>
      <c r="B691" s="48"/>
      <c r="C691" s="1" t="str">
        <f>J7</f>
        <v>olive brossé</v>
      </c>
      <c r="D691" s="49">
        <v>191702</v>
      </c>
      <c r="E691" s="48" t="str">
        <f>+VLOOKUP(A691,cennik!A:G,2,FALSE)</f>
        <v>SEVROLL 02936-Y angle K2 Decor 3m brushed olive</v>
      </c>
      <c r="F691" s="48" t="str">
        <f>+VLOOKUP(A691,cennik!A:B,2,FALSE)</f>
        <v>SEVROLL 02936-Y angle K2 Decor 3m brushed olive</v>
      </c>
      <c r="I691" s="1" t="str">
        <f>J7</f>
        <v>olive brossé</v>
      </c>
      <c r="Z691" s="1" t="b">
        <f t="shared" si="16"/>
        <v>1</v>
      </c>
    </row>
    <row r="692" spans="1:26" ht="15" customHeight="1" x14ac:dyDescent="0.25">
      <c r="A692" s="49">
        <v>223331</v>
      </c>
      <c r="B692" s="48"/>
      <c r="C692" s="1" t="str">
        <f>J8</f>
        <v>olive brossé foncé</v>
      </c>
      <c r="D692" s="49">
        <v>223331</v>
      </c>
      <c r="E692" s="48" t="str">
        <f>+VLOOKUP(A692,cennik!A:G,2,FALSE)</f>
        <v>SEVROLL 03461 angle bracket K2 3m brushed dark olive</v>
      </c>
      <c r="F692" s="48" t="str">
        <f>+VLOOKUP(A692,cennik!A:B,2,FALSE)</f>
        <v>SEVROLL 03461 angle bracket K2 3m brushed dark olive</v>
      </c>
      <c r="I692" s="1" t="str">
        <f>J8</f>
        <v>olive brossé foncé</v>
      </c>
      <c r="Z692" s="1" t="b">
        <f t="shared" si="16"/>
        <v>1</v>
      </c>
    </row>
    <row r="693" spans="1:26" ht="15" customHeight="1" x14ac:dyDescent="0.25">
      <c r="A693" s="49" t="s">
        <v>111</v>
      </c>
      <c r="B693" s="437"/>
      <c r="C693" s="437" t="str">
        <f>J18</f>
        <v xml:space="preserve">blanc mat 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 xml:space="preserve">blanc mat </v>
      </c>
      <c r="Z693" s="1" t="b">
        <f t="shared" si="16"/>
        <v>1</v>
      </c>
    </row>
    <row r="694" spans="1:26" ht="15" customHeight="1" x14ac:dyDescent="0.25">
      <c r="A694" s="49">
        <v>223394</v>
      </c>
      <c r="B694" s="48"/>
      <c r="C694" s="1" t="str">
        <f>J9</f>
        <v>noir brossé</v>
      </c>
      <c r="D694" s="49">
        <v>223394</v>
      </c>
      <c r="E694" s="48" t="str">
        <f>+VLOOKUP(A694,cennik!A:G,2,FALSE)</f>
        <v>SEVROLL 03464 angle K2 3m black brushed</v>
      </c>
      <c r="F694" s="48" t="str">
        <f>+VLOOKUP(A694,cennik!A:B,2,FALSE)</f>
        <v>SEVROLL 03464 angle K2 3m black brushed</v>
      </c>
      <c r="I694" s="1" t="str">
        <f>J9</f>
        <v>noir brossé</v>
      </c>
      <c r="Z694" s="1" t="b">
        <f t="shared" si="16"/>
        <v>1</v>
      </c>
    </row>
    <row r="695" spans="1:26" ht="15" customHeight="1" x14ac:dyDescent="0.25">
      <c r="A695" s="49" t="s">
        <v>111</v>
      </c>
      <c r="B695" s="48"/>
      <c r="C695" s="1" t="str">
        <f>J15</f>
        <v xml:space="preserve">blanc brillant 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 xml:space="preserve">blanc brillant </v>
      </c>
      <c r="Z695" s="1" t="b">
        <f t="shared" si="16"/>
        <v>1</v>
      </c>
    </row>
    <row r="696" spans="1:26" ht="15" customHeight="1" x14ac:dyDescent="0.25">
      <c r="A696" s="49">
        <v>135534</v>
      </c>
      <c r="B696" s="48" t="s">
        <v>36</v>
      </c>
      <c r="C696" s="1" t="str">
        <f>J6</f>
        <v xml:space="preserve">olive </v>
      </c>
      <c r="D696" s="49">
        <v>135534</v>
      </c>
      <c r="E696" s="48" t="str">
        <f>+VLOOKUP(A696,cennik!A:G,2,FALSE)</f>
        <v>SEVROLL 04542 Victoria II mounting bar 16/18mm 2.7m olive</v>
      </c>
      <c r="F696" s="48" t="str">
        <f>+VLOOKUP(A696,cennik!A:B,2,FALSE)</f>
        <v>SEVROLL 04542 Victoria II mounting bar 16/18mm 2.7m olive</v>
      </c>
      <c r="G696" s="1" t="e">
        <f>+VLOOKUP(A696,#REF!,4,FALSE)</f>
        <v>#REF!</v>
      </c>
      <c r="I696" s="1" t="str">
        <f>J6</f>
        <v xml:space="preserve">olive </v>
      </c>
      <c r="Z696" s="1" t="b">
        <f t="shared" si="16"/>
        <v>1</v>
      </c>
    </row>
    <row r="697" spans="1:26" ht="15" customHeight="1" x14ac:dyDescent="0.25">
      <c r="A697" s="49">
        <v>135532</v>
      </c>
      <c r="B697" s="48"/>
      <c r="C697" s="1" t="str">
        <f>J4</f>
        <v>argent</v>
      </c>
      <c r="D697" s="49">
        <v>135532</v>
      </c>
      <c r="E697" s="48" t="str">
        <f>+VLOOKUP(A697,cennik!A:G,2,FALSE)</f>
        <v>SEVROLL 05544 Victoria II mounting bar 16/18mm 2.7m silver</v>
      </c>
      <c r="F697" s="48" t="str">
        <f>+VLOOKUP(A697,cennik!A:B,2,FALSE)</f>
        <v>SEVROLL 05544 Victoria II mounting bar 16/18mm 2.7m silver</v>
      </c>
      <c r="G697" s="1" t="e">
        <f>+VLOOKUP(A697,#REF!,4,FALSE)</f>
        <v>#REF!</v>
      </c>
      <c r="I697" s="1" t="str">
        <f>J4</f>
        <v>argent</v>
      </c>
      <c r="Z697" s="1" t="b">
        <f t="shared" si="16"/>
        <v>1</v>
      </c>
    </row>
    <row r="698" spans="1:26" s="417" customFormat="1" ht="15" customHeight="1" x14ac:dyDescent="0.25">
      <c r="A698" s="49">
        <v>191699</v>
      </c>
      <c r="B698" s="48"/>
      <c r="C698" s="1" t="str">
        <f>J7</f>
        <v>olive brossé</v>
      </c>
      <c r="D698" s="49">
        <v>191699</v>
      </c>
      <c r="E698" s="48" t="str">
        <f>+VLOOKUP(A698,cennik!A:G,2,FALSE)</f>
        <v>SEVROLL 04618-Y Victoria II mounting rail 16/18mm 2.7m brushed olive</v>
      </c>
      <c r="F698" s="48" t="str">
        <f>+VLOOKUP(A698,cennik!A:B,2,FALSE)</f>
        <v>SEVROLL 04618-Y Victoria II mounting rail 16/18mm 2.7m brushed olive</v>
      </c>
      <c r="G698" s="1"/>
      <c r="H698" s="1"/>
      <c r="I698" s="1" t="str">
        <f>J7</f>
        <v>olive brossé</v>
      </c>
      <c r="Z698" s="1" t="b">
        <f t="shared" si="16"/>
        <v>1</v>
      </c>
    </row>
    <row r="699" spans="1:26" s="417" customFormat="1" ht="15" customHeight="1" x14ac:dyDescent="0.25">
      <c r="A699" s="49">
        <v>216620</v>
      </c>
      <c r="B699" s="48"/>
      <c r="C699" s="1" t="str">
        <f>J8</f>
        <v>olive brossé foncé</v>
      </c>
      <c r="D699" s="49">
        <v>216620</v>
      </c>
      <c r="E699" s="48" t="str">
        <f>+VLOOKUP(A699,cennik!A:G,2,FALSE)</f>
        <v>SEVROLL 04619 Victoria II 16/18mm 2.7m grip bar olive dark brushed</v>
      </c>
      <c r="F699" s="48" t="str">
        <f>+VLOOKUP(A699,cennik!A:B,2,FALSE)</f>
        <v>SEVROLL 04619 Victoria II 16/18mm 2.7m grip bar olive dark brushed</v>
      </c>
      <c r="G699" s="1"/>
      <c r="H699" s="1"/>
      <c r="I699" s="1" t="str">
        <f>J8</f>
        <v>olive brossé foncé</v>
      </c>
      <c r="Z699" s="1" t="b">
        <f t="shared" si="16"/>
        <v>1</v>
      </c>
    </row>
    <row r="700" spans="1:26" s="417" customFormat="1" ht="15" customHeight="1" x14ac:dyDescent="0.25">
      <c r="A700" s="49">
        <v>216621</v>
      </c>
      <c r="B700" s="48"/>
      <c r="C700" s="1" t="str">
        <f>J9</f>
        <v>noir brossé</v>
      </c>
      <c r="D700" s="49">
        <v>216621</v>
      </c>
      <c r="E700" s="48" t="str">
        <f>+VLOOKUP(A700,cennik!A:G,2,FALSE)</f>
        <v>SEVROLL 04617 Victoria II mounting bar 16/18mm 2.7m black brushed</v>
      </c>
      <c r="F700" s="48" t="str">
        <f>+VLOOKUP(A700,cennik!A:B,2,FALSE)</f>
        <v>SEVROLL 04617 Victoria II mounting bar 16/18mm 2.7m black brushed</v>
      </c>
      <c r="G700" s="1"/>
      <c r="H700" s="1"/>
      <c r="I700" s="1" t="str">
        <f>J9</f>
        <v>noir brossé</v>
      </c>
      <c r="Z700" s="1" t="b">
        <f t="shared" si="16"/>
        <v>1</v>
      </c>
    </row>
    <row r="701" spans="1:26" s="417" customFormat="1" ht="15" customHeight="1" x14ac:dyDescent="0.25">
      <c r="A701" s="49">
        <v>89098</v>
      </c>
      <c r="B701" s="48" t="s">
        <v>35</v>
      </c>
      <c r="C701" s="1" t="str">
        <f>J6</f>
        <v xml:space="preserve">olive </v>
      </c>
      <c r="D701" s="49">
        <v>89098</v>
      </c>
      <c r="E701" s="48" t="str">
        <f>+VLOOKUP(A701,cennik!A:G,2,FALSE)</f>
        <v>SEVROLL 00635 Tytan mounting bar 18mm 2.7m olive</v>
      </c>
      <c r="F701" s="48" t="str">
        <f>+VLOOKUP(A701,cennik!A:B,2,FALSE)</f>
        <v>SEVROLL 00635 Tytan mounting bar 18mm 2.7m olive</v>
      </c>
      <c r="G701" s="1" t="e">
        <f>+VLOOKUP(A701,#REF!,4,FALSE)</f>
        <v>#REF!</v>
      </c>
      <c r="H701" s="1"/>
      <c r="I701" s="1" t="str">
        <f>J6</f>
        <v xml:space="preserve">olive </v>
      </c>
      <c r="Z701" s="1" t="b">
        <f t="shared" si="16"/>
        <v>1</v>
      </c>
    </row>
    <row r="702" spans="1:26" s="417" customFormat="1" ht="15" customHeight="1" x14ac:dyDescent="0.25">
      <c r="A702" s="49">
        <v>89099</v>
      </c>
      <c r="B702" s="48"/>
      <c r="C702" s="1" t="str">
        <f>J4</f>
        <v>argent</v>
      </c>
      <c r="D702" s="49">
        <v>89099</v>
      </c>
      <c r="E702" s="48" t="str">
        <f>+VLOOKUP(A702,cennik!A:G,2,FALSE)</f>
        <v>SEVROLL 00639 Tytan mounting bar 18mm 2.7m silver</v>
      </c>
      <c r="F702" s="48" t="str">
        <f>+VLOOKUP(A702,cennik!A:B,2,FALSE)</f>
        <v>SEVROLL 00639 Tytan mounting bar 18mm 2.7m silver</v>
      </c>
      <c r="G702" s="1" t="e">
        <f>+VLOOKUP(A702,#REF!,4,FALSE)</f>
        <v>#REF!</v>
      </c>
      <c r="H702" s="1"/>
      <c r="I702" s="1" t="str">
        <f>J4</f>
        <v>argent</v>
      </c>
      <c r="Z702" s="1" t="b">
        <f t="shared" si="16"/>
        <v>1</v>
      </c>
    </row>
    <row r="703" spans="1:26" s="417" customFormat="1" ht="15" customHeight="1" x14ac:dyDescent="0.25">
      <c r="A703" s="49">
        <v>213977</v>
      </c>
      <c r="B703" s="161" t="s">
        <v>828</v>
      </c>
      <c r="C703" s="1" t="str">
        <f>J4</f>
        <v>argent</v>
      </c>
      <c r="D703" s="49">
        <v>213977</v>
      </c>
      <c r="E703" s="48" t="str">
        <f>+VLOOKUP(A703,cennik!A:G,2,FALSE)</f>
        <v>SEVROLL 04611 Beta 18mm mounting rail 2.70m silver</v>
      </c>
      <c r="F703" s="48" t="str">
        <f>+VLOOKUP(A703,cennik!A:B,2,FALSE)</f>
        <v>SEVROLL 04611 Beta 18mm mounting rail 2.70m silver</v>
      </c>
      <c r="G703" s="1"/>
      <c r="H703" s="1"/>
      <c r="I703" s="1" t="str">
        <f>J4</f>
        <v>argent</v>
      </c>
      <c r="Z703" s="1" t="b">
        <f t="shared" ref="Z703:Z772" si="17">A703=D703</f>
        <v>1</v>
      </c>
    </row>
    <row r="704" spans="1:26" s="417" customFormat="1" ht="15" customHeight="1" x14ac:dyDescent="0.25">
      <c r="A704" s="49">
        <v>213978</v>
      </c>
      <c r="B704" s="48"/>
      <c r="C704" s="1" t="str">
        <f>J6</f>
        <v xml:space="preserve">olive </v>
      </c>
      <c r="D704" s="49">
        <v>213978</v>
      </c>
      <c r="E704" s="48" t="str">
        <f>+VLOOKUP(A704,cennik!A:G,2,FALSE)</f>
        <v>SEVROLL 04610 Beta 18mm mounting rail 2.70m olive</v>
      </c>
      <c r="F704" s="48" t="str">
        <f>+VLOOKUP(A704,cennik!A:B,2,FALSE)</f>
        <v>SEVROLL 04610 Beta 18mm mounting rail 2.70m olive</v>
      </c>
      <c r="G704" s="1"/>
      <c r="H704" s="1"/>
      <c r="I704" s="1" t="str">
        <f>J6</f>
        <v xml:space="preserve">olive </v>
      </c>
      <c r="Z704" s="1" t="b">
        <f t="shared" si="17"/>
        <v>1</v>
      </c>
    </row>
    <row r="705" spans="1:26" s="417" customFormat="1" ht="15" customHeight="1" x14ac:dyDescent="0.25">
      <c r="A705" s="49">
        <v>246893</v>
      </c>
      <c r="B705" s="161" t="s">
        <v>822</v>
      </c>
      <c r="C705" s="1" t="str">
        <f>J4</f>
        <v>argent</v>
      </c>
      <c r="D705" s="49">
        <v>246893</v>
      </c>
      <c r="E705" s="48" t="str">
        <f>+VLOOKUP(A705,cennik!A:G,2,FALSE)</f>
        <v>SEVROLL 03917 Oaza II mounting rail 2.7m silver</v>
      </c>
      <c r="F705" s="48" t="str">
        <f>+VLOOKUP(A705,cennik!A:B,2,FALSE)</f>
        <v>SEVROLL 03917 Oaza II mounting rail 2.7m silver</v>
      </c>
      <c r="G705" s="1"/>
      <c r="H705" s="1"/>
      <c r="I705" s="1" t="str">
        <f>J4</f>
        <v>argent</v>
      </c>
      <c r="Z705" s="1" t="b">
        <f t="shared" si="17"/>
        <v>1</v>
      </c>
    </row>
    <row r="706" spans="1:26" s="417" customFormat="1" ht="15" customHeight="1" x14ac:dyDescent="0.25">
      <c r="A706" s="49">
        <v>246894</v>
      </c>
      <c r="B706" s="48"/>
      <c r="C706" s="1" t="str">
        <f>J6</f>
        <v xml:space="preserve">olive </v>
      </c>
      <c r="D706" s="49">
        <v>246894</v>
      </c>
      <c r="E706" s="48" t="str">
        <f>+VLOOKUP(A706,cennik!A:G,2,FALSE)</f>
        <v>SEVROLL 03916 Oaza II grab rail 2.7m olive</v>
      </c>
      <c r="F706" s="48" t="str">
        <f>+VLOOKUP(A706,cennik!A:B,2,FALSE)</f>
        <v>SEVROLL 03916 Oaza II grab rail 2.7m olive</v>
      </c>
      <c r="G706" s="1"/>
      <c r="H706" s="1"/>
      <c r="I706" s="1" t="str">
        <f>J6</f>
        <v xml:space="preserve">olive </v>
      </c>
      <c r="Z706" s="1" t="b">
        <f t="shared" si="17"/>
        <v>1</v>
      </c>
    </row>
    <row r="707" spans="1:26" ht="15" customHeight="1" x14ac:dyDescent="0.25">
      <c r="A707" s="49">
        <v>135136</v>
      </c>
      <c r="B707" s="48" t="s">
        <v>53</v>
      </c>
      <c r="C707" s="1" t="str">
        <f>J4</f>
        <v>argent</v>
      </c>
      <c r="D707" s="49">
        <v>135136</v>
      </c>
      <c r="E707" s="48" t="str">
        <f>+VLOOKUP(A707,cennik!A:G,2,FALSE)</f>
        <v>SEVROLL 05546 Factor II 18mm mounting bar 2.7m silver</v>
      </c>
      <c r="F707" s="48" t="str">
        <f>+VLOOKUP(A707,cennik!A:B,2,FALSE)</f>
        <v>SEVROLL 05546 Factor II 18mm mounting bar 2.7m silver</v>
      </c>
      <c r="G707" s="1" t="e">
        <f>+VLOOKUP(A707,#REF!,4,FALSE)</f>
        <v>#REF!</v>
      </c>
      <c r="I707" s="1" t="str">
        <f>J4</f>
        <v>argent</v>
      </c>
      <c r="Z707" s="1" t="b">
        <f t="shared" si="17"/>
        <v>1</v>
      </c>
    </row>
    <row r="708" spans="1:26" ht="15" customHeight="1" x14ac:dyDescent="0.25">
      <c r="A708" s="49">
        <v>135503</v>
      </c>
      <c r="B708" s="48"/>
      <c r="C708" s="1" t="str">
        <f>J6</f>
        <v xml:space="preserve">olive </v>
      </c>
      <c r="D708" s="49">
        <v>135503</v>
      </c>
      <c r="E708" s="48" t="str">
        <f>+VLOOKUP(A708,cennik!A:G,2,FALSE)</f>
        <v>SEVROLL 05545 Factor II 18mm mounting rail 2.7m olive</v>
      </c>
      <c r="F708" s="48" t="str">
        <f>+VLOOKUP(A708,cennik!A:B,2,FALSE)</f>
        <v>SEVROLL 05545 Factor II 18mm mounting rail 2.7m olive</v>
      </c>
      <c r="G708" s="1" t="e">
        <f>+VLOOKUP(A708,#REF!,4,FALSE)</f>
        <v>#REF!</v>
      </c>
      <c r="I708" s="1" t="str">
        <f>J6</f>
        <v xml:space="preserve">olive </v>
      </c>
      <c r="Z708" s="1" t="b">
        <f t="shared" si="17"/>
        <v>1</v>
      </c>
    </row>
    <row r="709" spans="1:26" ht="15" customHeight="1" x14ac:dyDescent="0.25">
      <c r="A709" s="49">
        <v>196711</v>
      </c>
      <c r="B709" s="161" t="s">
        <v>719</v>
      </c>
      <c r="C709" s="1" t="str">
        <f>J4</f>
        <v>argent</v>
      </c>
      <c r="D709" s="49">
        <v>196711</v>
      </c>
      <c r="E709" s="48" t="str">
        <f>+VLOOKUP(A709,cennik!A:G,2,FALSE)</f>
        <v>Sevroll 85515 Lux III handle profile, 2.7 m, silver</v>
      </c>
      <c r="F709" s="48" t="str">
        <f>+VLOOKUP(A709,cennik!A:B,2,FALSE)</f>
        <v>Sevroll 85515 Lux III handle profile, 2.7 m, silver</v>
      </c>
      <c r="H709" s="1">
        <v>2700</v>
      </c>
      <c r="I709" s="1" t="str">
        <f>J4</f>
        <v>argent</v>
      </c>
      <c r="Z709" s="1" t="b">
        <f t="shared" si="17"/>
        <v>1</v>
      </c>
    </row>
    <row r="710" spans="1:26" ht="15" customHeight="1" x14ac:dyDescent="0.25">
      <c r="A710" s="49">
        <v>489624</v>
      </c>
      <c r="B710" s="161"/>
      <c r="C710" s="1" t="str">
        <f>J5</f>
        <v>or/laiton</v>
      </c>
      <c r="D710" s="49">
        <v>489624</v>
      </c>
      <c r="E710" s="48" t="str">
        <f>+VLOOKUP(A710,cennik!A:G,2,FALSE)</f>
        <v>Sevroll 05000 Lux III grab rail 2.7m gold</v>
      </c>
      <c r="F710" s="48" t="str">
        <f>+VLOOKUP(A710,cennik!A:B,2,FALSE)</f>
        <v>Sevroll 05000 Lux III grab rail 2.7m gold</v>
      </c>
      <c r="H710" s="1">
        <v>2700</v>
      </c>
      <c r="I710" s="1" t="str">
        <f>J5</f>
        <v>or/laiton</v>
      </c>
    </row>
    <row r="711" spans="1:26" ht="15" customHeight="1" x14ac:dyDescent="0.25">
      <c r="A711" s="49">
        <v>196709</v>
      </c>
      <c r="B711" s="48"/>
      <c r="C711" s="1" t="str">
        <f>J6</f>
        <v xml:space="preserve">olive </v>
      </c>
      <c r="D711" s="49">
        <v>196709</v>
      </c>
      <c r="E711" s="48" t="str">
        <f>+VLOOKUP(A711,cennik!A:G,2,FALSE)</f>
        <v>Sevroll Lux III handle profile 2,7m olive</v>
      </c>
      <c r="F711" s="48" t="str">
        <f>+VLOOKUP(A711,cennik!A:B,2,FALSE)</f>
        <v>Sevroll Lux III handle profile 2,7m olive</v>
      </c>
      <c r="I711" s="1" t="str">
        <f>J6</f>
        <v xml:space="preserve">olive </v>
      </c>
      <c r="Z711" s="1" t="b">
        <f t="shared" si="17"/>
        <v>1</v>
      </c>
    </row>
    <row r="712" spans="1:26" ht="15" customHeight="1" x14ac:dyDescent="0.25">
      <c r="A712" s="49">
        <v>489625</v>
      </c>
      <c r="B712" s="48"/>
      <c r="C712" s="1" t="str">
        <f>J4</f>
        <v>argent</v>
      </c>
      <c r="D712" s="49">
        <v>489625</v>
      </c>
      <c r="E712" s="48" t="str">
        <f>+VLOOKUP(A712,cennik!A:G,2,FALSE)</f>
        <v>Sevroll 81002 Lux III mounting rail 3m silver</v>
      </c>
      <c r="F712" s="48" t="str">
        <f>+VLOOKUP(A712,cennik!A:B,2,FALSE)</f>
        <v>Sevroll 81002 Lux III mounting rail 3m silver</v>
      </c>
      <c r="H712" s="1">
        <v>3000</v>
      </c>
      <c r="I712" s="1" t="str">
        <f>J4</f>
        <v>argent</v>
      </c>
    </row>
    <row r="713" spans="1:26" ht="15" customHeight="1" x14ac:dyDescent="0.25">
      <c r="A713" s="49">
        <v>489948</v>
      </c>
      <c r="B713" s="48"/>
      <c r="C713" s="1" t="str">
        <f>J6</f>
        <v xml:space="preserve">olive </v>
      </c>
      <c r="D713" s="49">
        <v>489948</v>
      </c>
      <c r="E713" s="48" t="str">
        <f>+VLOOKUP(A713,cennik!A:G,2,FALSE)</f>
        <v>Sevroll 85622 Lux III grab rail 3m olive</v>
      </c>
      <c r="F713" s="48" t="str">
        <f>+VLOOKUP(A713,cennik!A:B,2,FALSE)</f>
        <v>Sevroll 85622 Lux III grab rail 3m olive</v>
      </c>
      <c r="I713" s="1" t="str">
        <f>J6</f>
        <v xml:space="preserve">olive </v>
      </c>
    </row>
    <row r="714" spans="1:26" ht="15" customHeight="1" x14ac:dyDescent="0.25">
      <c r="A714" s="49">
        <v>489949</v>
      </c>
      <c r="B714" s="48"/>
      <c r="C714" s="1" t="str">
        <f>J5</f>
        <v>or/laiton</v>
      </c>
      <c r="D714" s="49">
        <v>489949</v>
      </c>
      <c r="E714" s="48" t="str">
        <f>+VLOOKUP(A714,cennik!A:G,2,FALSE)</f>
        <v>Sevroll 05001 Lux III grab rail 3m gold</v>
      </c>
      <c r="F714" s="48" t="str">
        <f>+VLOOKUP(A714,cennik!A:B,2,FALSE)</f>
        <v>Sevroll 05001 Lux III grab rail 3m gold</v>
      </c>
      <c r="I714" s="1" t="str">
        <f>J5</f>
        <v>or/laiton</v>
      </c>
    </row>
    <row r="715" spans="1:26" ht="15" customHeight="1" x14ac:dyDescent="0.25">
      <c r="A715" s="421">
        <v>96427</v>
      </c>
      <c r="B715" s="419" t="s">
        <v>78</v>
      </c>
      <c r="C715" s="417" t="str">
        <f>J6</f>
        <v xml:space="preserve">olive </v>
      </c>
      <c r="D715" s="421">
        <v>96427</v>
      </c>
      <c r="E715" s="419" t="str">
        <f>+VLOOKUP(A715,cennik!A:G,2,FALSE)</f>
        <v>SEVROLL 04377 Fox II mounting bar 2.7m olive</v>
      </c>
      <c r="F715" s="419" t="str">
        <f>+VLOOKUP(A715,cennik!A:B,2,FALSE)</f>
        <v>SEVROLL 04377 Fox II mounting bar 2.7m olive</v>
      </c>
      <c r="G715" s="417"/>
      <c r="H715" s="417"/>
      <c r="I715" s="417" t="str">
        <f>J6</f>
        <v xml:space="preserve">olive </v>
      </c>
      <c r="Z715" s="1" t="b">
        <f t="shared" si="17"/>
        <v>1</v>
      </c>
    </row>
    <row r="716" spans="1:26" ht="15" customHeight="1" x14ac:dyDescent="0.25">
      <c r="A716" s="421">
        <v>542872</v>
      </c>
      <c r="B716" s="419"/>
      <c r="C716" s="417" t="str">
        <f>J5</f>
        <v>or/laiton</v>
      </c>
      <c r="D716" s="421">
        <v>542872</v>
      </c>
      <c r="E716" s="419" t="str">
        <f>+VLOOKUP(A716,cennik!A:G,2,FALSE)</f>
        <v>SEVROLL 06819 Fox II grab rail 2.7m gold/brass</v>
      </c>
      <c r="F716" s="419" t="str">
        <f>+VLOOKUP(A716,cennik!A:B,2,FALSE)</f>
        <v>SEVROLL 06819 Fox II grab rail 2.7m gold/brass</v>
      </c>
      <c r="G716" s="417"/>
      <c r="H716" s="417"/>
      <c r="I716" s="417" t="str">
        <f>J5</f>
        <v>or/laiton</v>
      </c>
      <c r="Z716" s="1" t="b">
        <f t="shared" si="17"/>
        <v>1</v>
      </c>
    </row>
    <row r="717" spans="1:26" ht="15" customHeight="1" x14ac:dyDescent="0.25">
      <c r="A717" s="421">
        <v>96429</v>
      </c>
      <c r="B717" s="419"/>
      <c r="C717" s="417" t="str">
        <f>J7</f>
        <v>olive brossé</v>
      </c>
      <c r="D717" s="421">
        <v>96429</v>
      </c>
      <c r="E717" s="419" t="str">
        <f>+VLOOKUP(A717,cennik!A:G,2,FALSE)</f>
        <v>SEVROLL 04376-Y Fox II grab rail 2.7m brushed olive</v>
      </c>
      <c r="F717" s="419" t="str">
        <f>+VLOOKUP(A717,cennik!A:B,2,FALSE)</f>
        <v>SEVROLL 04376-Y Fox II grab rail 2.7m brushed olive</v>
      </c>
      <c r="G717" s="417"/>
      <c r="H717" s="417"/>
      <c r="I717" s="417" t="str">
        <f>J7</f>
        <v>olive brossé</v>
      </c>
      <c r="Z717" s="1" t="b">
        <f t="shared" si="17"/>
        <v>1</v>
      </c>
    </row>
    <row r="718" spans="1:26" ht="15" customHeight="1" x14ac:dyDescent="0.25">
      <c r="A718" s="421">
        <v>96421</v>
      </c>
      <c r="B718" s="419"/>
      <c r="C718" s="417" t="str">
        <f>J4</f>
        <v>argent</v>
      </c>
      <c r="D718" s="421">
        <v>96421</v>
      </c>
      <c r="E718" s="419" t="str">
        <f>+VLOOKUP(A718,cennik!A:G,2,FALSE)</f>
        <v>SEVROLL 04382 Fox II mounting bar 2.7m silver</v>
      </c>
      <c r="F718" s="419" t="str">
        <f>+VLOOKUP(A718,cennik!A:B,2,FALSE)</f>
        <v>SEVROLL 04382 Fox II mounting bar 2.7m silver</v>
      </c>
      <c r="G718" s="417"/>
      <c r="H718" s="417"/>
      <c r="I718" s="417" t="str">
        <f>J4</f>
        <v>argent</v>
      </c>
      <c r="Z718" s="1" t="b">
        <f t="shared" si="17"/>
        <v>1</v>
      </c>
    </row>
    <row r="719" spans="1:26" ht="15" customHeight="1" x14ac:dyDescent="0.25">
      <c r="A719" s="421">
        <v>205074</v>
      </c>
      <c r="B719" s="419"/>
      <c r="C719" s="417" t="str">
        <f>J8</f>
        <v>olive brossé foncé</v>
      </c>
      <c r="D719" s="421">
        <v>205074</v>
      </c>
      <c r="E719" s="419" t="str">
        <f>+VLOOKUP(A719,cennik!A:G,2,FALSE)</f>
        <v>SEVROLL 04378 Fox II grab rail 2.7m dark olive brushed</v>
      </c>
      <c r="F719" s="419" t="str">
        <f>+VLOOKUP(A719,cennik!A:B,2,FALSE)</f>
        <v>SEVROLL 04378 Fox II grab rail 2.7m dark olive brushed</v>
      </c>
      <c r="G719" s="417"/>
      <c r="H719" s="417"/>
      <c r="I719" s="417" t="str">
        <f>J8</f>
        <v>olive brossé foncé</v>
      </c>
      <c r="Z719" s="1" t="b">
        <f t="shared" si="17"/>
        <v>1</v>
      </c>
    </row>
    <row r="720" spans="1:26" ht="15" customHeight="1" x14ac:dyDescent="0.25">
      <c r="A720" s="421">
        <v>205077</v>
      </c>
      <c r="B720" s="419"/>
      <c r="C720" s="417" t="str">
        <f>J9</f>
        <v>noir brossé</v>
      </c>
      <c r="D720" s="421">
        <v>205077</v>
      </c>
      <c r="E720" s="419" t="str">
        <f>+VLOOKUP(A720,cennik!A:G,2,FALSE)</f>
        <v>SEVROLL 04375 Fox II handle profile, 2.7m,  brushed black</v>
      </c>
      <c r="F720" s="419" t="str">
        <f>+VLOOKUP(A720,cennik!A:B,2,FALSE)</f>
        <v>SEVROLL 04375 Fox II handle profile, 2.7m,  brushed black</v>
      </c>
      <c r="G720" s="417"/>
      <c r="H720" s="417"/>
      <c r="I720" s="417" t="str">
        <f>J9</f>
        <v>noir brossé</v>
      </c>
      <c r="Z720" s="1" t="b">
        <f t="shared" si="17"/>
        <v>1</v>
      </c>
    </row>
    <row r="721" spans="1:26" ht="15" customHeight="1" x14ac:dyDescent="0.25">
      <c r="A721" s="421">
        <v>489302</v>
      </c>
      <c r="B721" s="419"/>
      <c r="C721" s="417" t="str">
        <f>J18</f>
        <v xml:space="preserve">blanc mat </v>
      </c>
      <c r="D721" s="421">
        <v>489302</v>
      </c>
      <c r="E721" s="419" t="str">
        <f>+VLOOKUP(A721,cennik!A:G,2,FALSE)</f>
        <v>SEVROLL 05900 Fox II mounting rail 2.7m white mat</v>
      </c>
      <c r="F721" s="419" t="str">
        <f>+VLOOKUP(A721,cennik!A:B,2,FALSE)</f>
        <v>SEVROLL 05900 Fox II mounting rail 2.7m white mat</v>
      </c>
      <c r="G721" s="417"/>
      <c r="H721" s="417"/>
      <c r="I721" s="417" t="str">
        <f>J18</f>
        <v xml:space="preserve">blanc mat </v>
      </c>
      <c r="Z721" s="1" t="b">
        <f t="shared" si="17"/>
        <v>1</v>
      </c>
    </row>
    <row r="722" spans="1:26" ht="15" customHeight="1" x14ac:dyDescent="0.25">
      <c r="A722" s="421">
        <v>265065</v>
      </c>
      <c r="B722" s="419"/>
      <c r="C722" s="417" t="str">
        <f>J15</f>
        <v xml:space="preserve">blanc brillant </v>
      </c>
      <c r="D722" s="421">
        <v>265065</v>
      </c>
      <c r="E722" s="419" t="str">
        <f>+VLOOKUP(A722,cennik!A:G,2,FALSE)</f>
        <v>SEVROLL 04379 Fox II handle profile, 2.7 m, white polished</v>
      </c>
      <c r="F722" s="419" t="str">
        <f>+VLOOKUP(A722,cennik!A:B,2,FALSE)</f>
        <v>SEVROLL 04379 Fox II handle profile, 2.7 m, white polished</v>
      </c>
      <c r="G722" s="417"/>
      <c r="H722" s="417"/>
      <c r="I722" s="417" t="str">
        <f>J15</f>
        <v xml:space="preserve">blanc brillant </v>
      </c>
      <c r="Z722" s="1" t="b">
        <f t="shared" si="17"/>
        <v>1</v>
      </c>
    </row>
    <row r="723" spans="1:26" ht="15" customHeight="1" x14ac:dyDescent="0.25">
      <c r="A723" s="418">
        <v>395506</v>
      </c>
      <c r="B723" s="417"/>
      <c r="C723" s="417" t="str">
        <f>J16</f>
        <v>noir brillant</v>
      </c>
      <c r="D723" s="418">
        <v>395506</v>
      </c>
      <c r="E723" s="419" t="str">
        <f>+VLOOKUP(A723,cennik!A:G,2,FALSE)</f>
        <v>SEVROLL 05154 Fox II handle profile, 2.7m black polished</v>
      </c>
      <c r="F723" s="419" t="str">
        <f>+VLOOKUP(A723,cennik!A:B,2,FALSE)</f>
        <v>SEVROLL 05154 Fox II handle profile, 2.7m black polished</v>
      </c>
      <c r="G723" s="417"/>
      <c r="H723" s="417"/>
      <c r="I723" s="417" t="str">
        <f>J16</f>
        <v>noir brillant</v>
      </c>
      <c r="Z723" s="1" t="b">
        <f t="shared" si="17"/>
        <v>1</v>
      </c>
    </row>
    <row r="724" spans="1:26" ht="15" customHeight="1" x14ac:dyDescent="0.25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grip bar 2.7m graphite</v>
      </c>
      <c r="F724" s="419" t="str">
        <f>+VLOOKUP(A724,cennik!A:B,2,FALSE)</f>
        <v>SEVROLL 06019 Fox II grip bar 2.7m graphite</v>
      </c>
      <c r="G724" s="417"/>
      <c r="H724" s="417"/>
      <c r="I724" s="417"/>
      <c r="Z724" s="1" t="b">
        <f t="shared" si="17"/>
        <v>1</v>
      </c>
    </row>
    <row r="725" spans="1:26" ht="15" customHeight="1" x14ac:dyDescent="0.25">
      <c r="A725" s="417">
        <v>425057</v>
      </c>
      <c r="B725" s="417"/>
      <c r="C725" s="417" t="str">
        <f>J17</f>
        <v>noir mat</v>
      </c>
      <c r="D725" s="417">
        <v>425057</v>
      </c>
      <c r="E725" s="419" t="str">
        <f>+VLOOKUP(A725,cennik!A:G,2,FALSE)</f>
        <v>SEVROLL 05307 Fox II handle profile, 2.7m black mat</v>
      </c>
      <c r="F725" s="419" t="str">
        <f>+VLOOKUP(A725,cennik!A:B,2,FALSE)</f>
        <v>SEVROLL 05307 Fox II handle profile, 2.7m black mat</v>
      </c>
      <c r="G725" s="417"/>
      <c r="H725" s="417"/>
      <c r="I725" s="417" t="str">
        <f>J17</f>
        <v>noir mat</v>
      </c>
      <c r="Z725" s="1" t="b">
        <f t="shared" si="17"/>
        <v>1</v>
      </c>
    </row>
    <row r="726" spans="1:26" ht="15" customHeight="1" x14ac:dyDescent="0.25">
      <c r="A726" s="417">
        <v>524826</v>
      </c>
      <c r="B726" s="417"/>
      <c r="C726" s="417" t="str">
        <f>J22</f>
        <v>structurel noir</v>
      </c>
      <c r="D726" s="417">
        <v>524826</v>
      </c>
      <c r="E726" s="419" t="str">
        <f>+VLOOKUP(A726,cennik!A:G,2,FALSE)</f>
        <v>SEVROLL 06126 Fox II grab rail 2.7m black structural</v>
      </c>
      <c r="F726" s="419" t="str">
        <f>+VLOOKUP(A726,cennik!A:B,2,FALSE)</f>
        <v>SEVROLL 06126 Fox II grab rail 2.7m black structural</v>
      </c>
      <c r="G726" s="417"/>
      <c r="H726" s="417"/>
      <c r="I726" s="417" t="str">
        <f>J22</f>
        <v>structurel noir</v>
      </c>
    </row>
    <row r="727" spans="1:26" ht="15" customHeight="1" x14ac:dyDescent="0.25">
      <c r="A727" s="417">
        <v>372604</v>
      </c>
      <c r="B727" s="441" t="s">
        <v>2626</v>
      </c>
      <c r="C727" s="417" t="str">
        <f>J4</f>
        <v>argent</v>
      </c>
      <c r="D727" s="417">
        <v>372604</v>
      </c>
      <c r="E727" s="419" t="str">
        <f>+VLOOKUP(A727,cennik!A:G,2,FALSE)</f>
        <v>SEVROLL 04906 Vitara grab rail 2.7m silver</v>
      </c>
      <c r="F727" s="419" t="str">
        <f>+VLOOKUP(A727,cennik!A:B,2,FALSE)</f>
        <v>SEVROLL 04906 Vitara grab rail 2.7m silver</v>
      </c>
      <c r="G727" s="417"/>
      <c r="H727" s="417"/>
      <c r="I727" s="417"/>
      <c r="Z727" s="1" t="b">
        <f t="shared" si="17"/>
        <v>1</v>
      </c>
    </row>
    <row r="728" spans="1:26" ht="15" customHeight="1" x14ac:dyDescent="0.25">
      <c r="A728" s="417">
        <v>372605</v>
      </c>
      <c r="B728" s="441" t="s">
        <v>2626</v>
      </c>
      <c r="C728" s="417" t="str">
        <f>J6</f>
        <v xml:space="preserve">olive </v>
      </c>
      <c r="D728" s="417">
        <v>372605</v>
      </c>
      <c r="E728" s="419" t="str">
        <f>+VLOOKUP(A728,cennik!A:G,2,FALSE)</f>
        <v>SEVROLL 04905 Vitara grab rail 2.7m olive</v>
      </c>
      <c r="F728" s="419" t="str">
        <f>+VLOOKUP(A728,cennik!A:B,2,FALSE)</f>
        <v>SEVROLL 04905 Vitara grab rail 2.7m olive</v>
      </c>
      <c r="G728" s="417"/>
      <c r="H728" s="417"/>
      <c r="I728" s="417"/>
      <c r="Z728" s="1" t="b">
        <f t="shared" si="17"/>
        <v>1</v>
      </c>
    </row>
    <row r="729" spans="1:26" ht="15" customHeight="1" x14ac:dyDescent="0.25">
      <c r="A729" s="417">
        <v>489309</v>
      </c>
      <c r="B729" s="441" t="s">
        <v>2626</v>
      </c>
      <c r="C729" s="417" t="str">
        <f>J17</f>
        <v>noir mat</v>
      </c>
      <c r="D729" s="417">
        <v>489309</v>
      </c>
      <c r="E729" s="419" t="str">
        <f>+VLOOKUP(A729,cennik!A:G,2,FALSE)</f>
        <v>SEVROLL 05982 Vitara grab rail 2.7m black mat</v>
      </c>
      <c r="F729" s="419" t="str">
        <f>+VLOOKUP(A729,cennik!A:B,2,FALSE)</f>
        <v>SEVROLL 05982 Vitara grab rail 2.7m black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25">
      <c r="A730" s="417">
        <v>372606</v>
      </c>
      <c r="B730" s="441" t="s">
        <v>2626</v>
      </c>
      <c r="C730" s="417" t="str">
        <f>J15</f>
        <v xml:space="preserve">blanc brillant </v>
      </c>
      <c r="D730" s="417">
        <v>372606</v>
      </c>
      <c r="E730" s="419" t="str">
        <f>+VLOOKUP(A730,cennik!A:G,2,FALSE)</f>
        <v>SEVROLL 04909 Vitara grab rail 2.7m white gloss</v>
      </c>
      <c r="F730" s="419" t="str">
        <f>+VLOOKUP(A730,cennik!A:B,2,FALSE)</f>
        <v>SEVROLL 04909 Vitara grab rail 2.7m white gloss</v>
      </c>
      <c r="G730" s="417"/>
      <c r="H730" s="417"/>
      <c r="I730" s="417"/>
      <c r="Z730" s="1" t="b">
        <f t="shared" si="17"/>
        <v>1</v>
      </c>
    </row>
    <row r="731" spans="1:26" ht="15" customHeight="1" x14ac:dyDescent="0.25">
      <c r="A731" s="49">
        <v>245816</v>
      </c>
      <c r="B731" s="48" t="s">
        <v>800</v>
      </c>
      <c r="C731" s="1" t="str">
        <f>J6</f>
        <v xml:space="preserve">olive </v>
      </c>
      <c r="D731" s="49">
        <v>245816</v>
      </c>
      <c r="E731" s="48" t="str">
        <f>+VLOOKUP(A731,cennik!A:G,2,FALSE)</f>
        <v>SEVROLL 04571 Focus II 18mm mounting bar 2.7m olive</v>
      </c>
      <c r="F731" s="48" t="str">
        <f>+VLOOKUP(A731,cennik!A:B,2,FALSE)</f>
        <v>SEVROLL 04571 Focus II 18mm mounting bar 2.7m olive</v>
      </c>
      <c r="I731" s="1" t="str">
        <f>J6</f>
        <v xml:space="preserve">olive </v>
      </c>
      <c r="Z731" s="1" t="b">
        <f t="shared" si="17"/>
        <v>1</v>
      </c>
    </row>
    <row r="732" spans="1:26" ht="15" customHeight="1" x14ac:dyDescent="0.25">
      <c r="A732" s="49">
        <v>245815</v>
      </c>
      <c r="B732" s="48"/>
      <c r="C732" s="1" t="str">
        <f>J4</f>
        <v>argent</v>
      </c>
      <c r="D732" s="49">
        <v>245815</v>
      </c>
      <c r="E732" s="48" t="str">
        <f>+VLOOKUP(A732,cennik!A:G,2,FALSE)</f>
        <v>SEVROLL 04572 Focus II 18mm mounting bar 2.7m silver</v>
      </c>
      <c r="F732" s="48" t="str">
        <f>+VLOOKUP(A732,cennik!A:B,2,FALSE)</f>
        <v>SEVROLL 04572 Focus II 18mm mounting bar 2.7m silver</v>
      </c>
      <c r="I732" s="1" t="str">
        <f>J4</f>
        <v>argent</v>
      </c>
      <c r="Z732" s="1" t="b">
        <f t="shared" si="17"/>
        <v>1</v>
      </c>
    </row>
    <row r="733" spans="1:26" ht="15" customHeight="1" x14ac:dyDescent="0.25">
      <c r="A733" s="49">
        <v>489301</v>
      </c>
      <c r="B733" s="48"/>
      <c r="C733" s="1" t="str">
        <f>J17</f>
        <v>noir mat</v>
      </c>
      <c r="D733" s="49">
        <v>489301</v>
      </c>
      <c r="E733" s="48" t="str">
        <f>+VLOOKUP(A733,cennik!A:G,2,FALSE)</f>
        <v>SEVROLL 05903 Focus II 18mm mounting bar 2.7m black mat</v>
      </c>
      <c r="F733" s="48" t="str">
        <f>+VLOOKUP(A733,cennik!A:B,2,FALSE)</f>
        <v>SEVROLL 05903 Focus II 18mm mounting bar 2.7m black mat</v>
      </c>
      <c r="Z733" s="1" t="b">
        <f t="shared" si="17"/>
        <v>1</v>
      </c>
    </row>
    <row r="734" spans="1:26" ht="15" customHeight="1" x14ac:dyDescent="0.25">
      <c r="A734" s="49">
        <v>542589</v>
      </c>
      <c r="B734" s="48"/>
      <c r="C734" s="1" t="str">
        <f>J5</f>
        <v>or/laiton</v>
      </c>
      <c r="D734" s="49">
        <v>542589</v>
      </c>
      <c r="E734" s="48" t="str">
        <f>+VLOOKUP(A734,cennik!A:G,2,FALSE)</f>
        <v>SEVROLL 06818 Focus II 18mm mounting bar 2.7m gold/brass</v>
      </c>
      <c r="F734" s="48" t="str">
        <f>+VLOOKUP(A734,cennik!A:B,2,FALSE)</f>
        <v>SEVROLL 06818 Focus II 18mm mounting bar 2.7m gold/brass</v>
      </c>
      <c r="I734" s="1" t="str">
        <f>J5</f>
        <v>or/laiton</v>
      </c>
      <c r="Z734" s="1" t="b">
        <f t="shared" si="17"/>
        <v>1</v>
      </c>
    </row>
    <row r="735" spans="1:26" ht="15" customHeight="1" x14ac:dyDescent="0.25">
      <c r="A735" s="49">
        <v>90105</v>
      </c>
      <c r="B735" s="48" t="s">
        <v>79</v>
      </c>
      <c r="C735" s="1" t="str">
        <f>J6</f>
        <v xml:space="preserve">olive </v>
      </c>
      <c r="D735" s="49">
        <v>90105</v>
      </c>
      <c r="E735" s="48" t="str">
        <f>+VLOOKUP(A735,cennik!A:G,2,FALSE)</f>
        <v>SEVROLL 04534 Universal 18 mounting bar 18mm 2.7m olive</v>
      </c>
      <c r="F735" s="48" t="str">
        <f>+VLOOKUP(A735,cennik!A:B,2,FALSE)</f>
        <v>SEVROLL 04534 Universal 18 mounting bar 18mm 2.7m olive</v>
      </c>
      <c r="I735" s="1" t="str">
        <f>J6</f>
        <v xml:space="preserve">olive </v>
      </c>
      <c r="Z735" s="1" t="b">
        <f t="shared" si="17"/>
        <v>1</v>
      </c>
    </row>
    <row r="736" spans="1:26" ht="15" customHeight="1" x14ac:dyDescent="0.25">
      <c r="A736" s="49">
        <v>90106</v>
      </c>
      <c r="B736" s="48"/>
      <c r="C736" s="1" t="str">
        <f>J4</f>
        <v>argent</v>
      </c>
      <c r="D736" s="49">
        <v>90106</v>
      </c>
      <c r="E736" s="48" t="str">
        <f>+VLOOKUP(A736,cennik!A:G,2,FALSE)</f>
        <v>SEVROLL 04535 Universal 18 mounting bar 18mm 2.7m silver</v>
      </c>
      <c r="F736" s="48" t="str">
        <f>+VLOOKUP(A736,cennik!A:B,2,FALSE)</f>
        <v>SEVROLL 04535 Universal 18 mounting bar 18mm 2.7m silver</v>
      </c>
      <c r="I736" s="1" t="str">
        <f>J4</f>
        <v>argent</v>
      </c>
      <c r="Z736" s="1" t="b">
        <f t="shared" si="17"/>
        <v>1</v>
      </c>
    </row>
    <row r="737" spans="1:26" ht="15" customHeight="1" x14ac:dyDescent="0.25">
      <c r="A737" s="49">
        <v>98110</v>
      </c>
      <c r="B737" s="48" t="s">
        <v>82</v>
      </c>
      <c r="C737" s="1" t="str">
        <f>CONCATENATE(H737,"-",J4)</f>
        <v>1700-argent</v>
      </c>
      <c r="D737" s="49">
        <v>98110</v>
      </c>
      <c r="E737" s="48" t="str">
        <f>+VLOOKUP(A737,cennik!A:G,2,FALSE)</f>
        <v>SEVROLL 02834 Comfort overhead line 1.7m silver</v>
      </c>
      <c r="F737" s="48" t="str">
        <f>+VLOOKUP(A737,cennik!A:B,2,FALSE)</f>
        <v>SEVROLL 02834 Comfort overhead line 1.7m silver</v>
      </c>
      <c r="H737" s="1" t="s">
        <v>464</v>
      </c>
      <c r="I737" s="1" t="str">
        <f>CONCATENATE(H737,"-",J4)</f>
        <v>1700-argent</v>
      </c>
      <c r="Z737" s="1" t="b">
        <f t="shared" si="17"/>
        <v>1</v>
      </c>
    </row>
    <row r="738" spans="1:26" ht="15" customHeight="1" x14ac:dyDescent="0.25">
      <c r="A738" s="49">
        <v>227321</v>
      </c>
      <c r="B738" s="48"/>
      <c r="C738" s="1" t="str">
        <f>CONCATENATE(H738,"-",J4)</f>
        <v>2350-argent</v>
      </c>
      <c r="D738" s="49">
        <v>227321</v>
      </c>
      <c r="E738" s="48" t="str">
        <f>+VLOOKUP(A738,cennik!A:G,2,FALSE)</f>
        <v>SEVROLL 02835 Comfort overhead line 2.35m silver</v>
      </c>
      <c r="F738" s="48" t="str">
        <f>+VLOOKUP(A738,cennik!A:B,2,FALSE)</f>
        <v>SEVROLL 02835 Comfort overhead line 2.35m silver</v>
      </c>
      <c r="H738" s="1" t="s">
        <v>465</v>
      </c>
      <c r="I738" s="1" t="str">
        <f>CONCATENATE(H738,"-",J4)</f>
        <v>2350-argent</v>
      </c>
      <c r="Z738" s="1" t="b">
        <f t="shared" si="17"/>
        <v>1</v>
      </c>
    </row>
    <row r="739" spans="1:26" ht="15" customHeight="1" x14ac:dyDescent="0.25">
      <c r="A739" s="49">
        <v>227324</v>
      </c>
      <c r="B739" s="48"/>
      <c r="C739" s="1" t="str">
        <f>CONCATENATE(H739,"-",J4)</f>
        <v>3000-argent</v>
      </c>
      <c r="D739" s="49">
        <v>227324</v>
      </c>
      <c r="E739" s="48" t="str">
        <f>+VLOOKUP(A739,cennik!A:G,2,FALSE)</f>
        <v>SEVROLL 02836 Comfort upper line 3m silver</v>
      </c>
      <c r="F739" s="48" t="str">
        <f>+VLOOKUP(A739,cennik!A:B,2,FALSE)</f>
        <v>SEVROLL 02836 Comfort upper line 3m silver</v>
      </c>
      <c r="H739" s="1" t="s">
        <v>466</v>
      </c>
      <c r="I739" s="1" t="str">
        <f>CONCATENATE(H739,"-",J4)</f>
        <v>3000-argent</v>
      </c>
      <c r="Z739" s="1" t="b">
        <f t="shared" si="17"/>
        <v>1</v>
      </c>
    </row>
    <row r="740" spans="1:26" ht="15" customHeight="1" x14ac:dyDescent="0.25">
      <c r="A740" s="49">
        <v>98079</v>
      </c>
      <c r="B740" s="48"/>
      <c r="C740" s="1" t="str">
        <f>CONCATENATE(H740,"-",J4)</f>
        <v>4050-argent</v>
      </c>
      <c r="D740" s="49">
        <v>98079</v>
      </c>
      <c r="E740" s="48" t="str">
        <f>+VLOOKUP(A740,cennik!A:G,2,FALSE)</f>
        <v>SEVROLL 02837 Comfort overhead line 4.05m silver</v>
      </c>
      <c r="F740" s="48" t="str">
        <f>+VLOOKUP(A740,cennik!A:B,2,FALSE)</f>
        <v>SEVROLL 02837 Comfort overhead line 4.05m silver</v>
      </c>
      <c r="H740" s="1" t="s">
        <v>467</v>
      </c>
      <c r="I740" s="1" t="str">
        <f>CONCATENATE(H740,"-",J4)</f>
        <v>4050-argent</v>
      </c>
      <c r="Z740" s="1" t="b">
        <f t="shared" si="17"/>
        <v>1</v>
      </c>
    </row>
    <row r="741" spans="1:26" ht="15" customHeight="1" x14ac:dyDescent="0.25">
      <c r="A741" s="49">
        <v>227196</v>
      </c>
      <c r="B741" s="48"/>
      <c r="C741" s="1" t="str">
        <f>CONCATENATE(H741,"-",J4)</f>
        <v>6000-argent</v>
      </c>
      <c r="D741" s="49">
        <v>227196</v>
      </c>
      <c r="E741" s="48" t="str">
        <f>+VLOOKUP(A741,cennik!A:G,2,FALSE)</f>
        <v>SEVROLL 02838 Comfort overhead line 6m silver</v>
      </c>
      <c r="F741" s="48" t="str">
        <f>+VLOOKUP(A741,cennik!A:B,2,FALSE)</f>
        <v>SEVROLL 02838 Comfort overhead line 6m silver</v>
      </c>
      <c r="H741" s="144" t="s">
        <v>536</v>
      </c>
      <c r="I741" s="1" t="str">
        <f>CONCATENATE(H741,"-",J4)</f>
        <v>6000-argent</v>
      </c>
      <c r="Z741" s="1" t="b">
        <f t="shared" si="17"/>
        <v>1</v>
      </c>
    </row>
    <row r="742" spans="1:26" ht="15" customHeight="1" x14ac:dyDescent="0.25">
      <c r="A742" s="49">
        <v>98111</v>
      </c>
      <c r="B742" s="48"/>
      <c r="C742" s="1" t="str">
        <f>CONCATENATE(H742,"-",J6)</f>
        <v xml:space="preserve">1700-olive </v>
      </c>
      <c r="D742" s="49">
        <v>98111</v>
      </c>
      <c r="E742" s="48" t="str">
        <f>+VLOOKUP(A742,cennik!A:G,2,FALSE)</f>
        <v>SEVROLL 02829 Comfort upper guide 1.7m olive</v>
      </c>
      <c r="F742" s="48" t="str">
        <f>+VLOOKUP(A742,cennik!A:B,2,FALSE)</f>
        <v>SEVROLL 02829 Comfort upper guide 1.7m olive</v>
      </c>
      <c r="H742" s="1" t="s">
        <v>464</v>
      </c>
      <c r="I742" s="1" t="str">
        <f>CONCATENATE(H742,"-",J6)</f>
        <v xml:space="preserve">1700-olive </v>
      </c>
      <c r="Z742" s="1" t="b">
        <f t="shared" si="17"/>
        <v>1</v>
      </c>
    </row>
    <row r="743" spans="1:26" ht="15" customHeight="1" x14ac:dyDescent="0.25">
      <c r="A743" s="49">
        <v>98113</v>
      </c>
      <c r="B743" s="48"/>
      <c r="C743" s="1" t="str">
        <f>CONCATENATE(H743,"-",J6)</f>
        <v xml:space="preserve">2350-olive </v>
      </c>
      <c r="D743" s="49">
        <v>98113</v>
      </c>
      <c r="E743" s="48" t="str">
        <f>+VLOOKUP(A743,cennik!A:G,2,FALSE)</f>
        <v>SEVROLL 02830 Comfort upper guide 2.35m olive</v>
      </c>
      <c r="F743" s="48" t="str">
        <f>+VLOOKUP(A743,cennik!A:B,2,FALSE)</f>
        <v>SEVROLL 02830 Comfort upper guide 2.35m olive</v>
      </c>
      <c r="H743" s="1" t="s">
        <v>465</v>
      </c>
      <c r="I743" s="1" t="str">
        <f>CONCATENATE(H743,"-",J6)</f>
        <v xml:space="preserve">2350-olive </v>
      </c>
      <c r="Z743" s="1" t="b">
        <f t="shared" si="17"/>
        <v>1</v>
      </c>
    </row>
    <row r="744" spans="1:26" ht="15" customHeight="1" x14ac:dyDescent="0.25">
      <c r="A744" s="49">
        <v>98115</v>
      </c>
      <c r="B744" s="48"/>
      <c r="C744" s="1" t="str">
        <f>CONCATENATE(H744,"-",J6)</f>
        <v xml:space="preserve">3000-olive </v>
      </c>
      <c r="D744" s="49">
        <v>98115</v>
      </c>
      <c r="E744" s="48" t="str">
        <f>+VLOOKUP(A744,cennik!A:G,2,FALSE)</f>
        <v>SEVROLL 02831 Comfort upper line 3m olive</v>
      </c>
      <c r="F744" s="48" t="str">
        <f>+VLOOKUP(A744,cennik!A:B,2,FALSE)</f>
        <v>SEVROLL 02831 Comfort upper line 3m olive</v>
      </c>
      <c r="H744" s="1" t="s">
        <v>466</v>
      </c>
      <c r="I744" s="1" t="str">
        <f>CONCATENATE(H744,"-",J6)</f>
        <v xml:space="preserve">3000-olive </v>
      </c>
      <c r="Z744" s="1" t="b">
        <f t="shared" si="17"/>
        <v>1</v>
      </c>
    </row>
    <row r="745" spans="1:26" ht="15" customHeight="1" x14ac:dyDescent="0.25">
      <c r="A745" s="49">
        <v>98117</v>
      </c>
      <c r="B745" s="48"/>
      <c r="C745" s="1" t="str">
        <f>CONCATENATE(H745,"-",J6)</f>
        <v xml:space="preserve">4050-olive </v>
      </c>
      <c r="D745" s="49">
        <v>98117</v>
      </c>
      <c r="E745" s="48" t="str">
        <f>+VLOOKUP(A745,cennik!A:G,2,FALSE)</f>
        <v>SEVROLL 02832 Comfort overhead line 4.05m olive</v>
      </c>
      <c r="F745" s="48" t="str">
        <f>+VLOOKUP(A745,cennik!A:B,2,FALSE)</f>
        <v>SEVROLL 02832 Comfort overhead line 4.05m olive</v>
      </c>
      <c r="H745" s="1" t="s">
        <v>467</v>
      </c>
      <c r="I745" s="1" t="str">
        <f>CONCATENATE(H745,"-",J6)</f>
        <v xml:space="preserve">4050-olive </v>
      </c>
      <c r="Z745" s="1" t="b">
        <f t="shared" si="17"/>
        <v>1</v>
      </c>
    </row>
    <row r="746" spans="1:26" ht="15" customHeight="1" x14ac:dyDescent="0.25">
      <c r="A746" s="49">
        <v>227197</v>
      </c>
      <c r="B746" s="48"/>
      <c r="C746" s="1" t="str">
        <f>CONCATENATE(H746,"-",J6)</f>
        <v xml:space="preserve">6000-olive </v>
      </c>
      <c r="D746" s="49">
        <v>227197</v>
      </c>
      <c r="E746" s="48" t="str">
        <f>+VLOOKUP(A746,cennik!A:G,2,FALSE)</f>
        <v>SEVROLL 02833 Comfort upper line 6m olive</v>
      </c>
      <c r="F746" s="48" t="str">
        <f>+VLOOKUP(A746,cennik!A:B,2,FALSE)</f>
        <v>SEVROLL 02833 Comfort upper line 6m olive</v>
      </c>
      <c r="H746" s="144" t="s">
        <v>536</v>
      </c>
      <c r="I746" s="1" t="str">
        <f>CONCATENATE(H746,"-",J6)</f>
        <v xml:space="preserve">6000-olive </v>
      </c>
      <c r="Z746" s="1" t="b">
        <f t="shared" si="17"/>
        <v>1</v>
      </c>
    </row>
    <row r="747" spans="1:26" ht="15" customHeight="1" x14ac:dyDescent="0.25">
      <c r="A747" s="49">
        <v>163106</v>
      </c>
      <c r="B747" s="48" t="s">
        <v>83</v>
      </c>
      <c r="C747" s="1" t="str">
        <f>CONCATENATE(H747,"-",J4)</f>
        <v>1700-argent</v>
      </c>
      <c r="D747" s="49">
        <v>163106</v>
      </c>
      <c r="E747" s="48" t="str">
        <f>+VLOOKUP(A747,cennik!A:G,2,FALSE)</f>
        <v>SEVROLL 02849 Doubler II bottom line 1.7m silver</v>
      </c>
      <c r="F747" s="48" t="str">
        <f>+VLOOKUP(A747,cennik!A:B,2,FALSE)</f>
        <v>SEVROLL 02849 Doubler II bottom line 1.7m silver</v>
      </c>
      <c r="H747" s="1" t="s">
        <v>464</v>
      </c>
      <c r="I747" s="1" t="str">
        <f>CONCATENATE(H747,"-",J4)</f>
        <v>1700-argent</v>
      </c>
      <c r="Z747" s="1" t="b">
        <f t="shared" si="17"/>
        <v>1</v>
      </c>
    </row>
    <row r="748" spans="1:26" ht="15" customHeight="1" x14ac:dyDescent="0.25">
      <c r="A748" s="49">
        <v>163107</v>
      </c>
      <c r="B748" s="48"/>
      <c r="C748" s="1" t="str">
        <f>CONCATENATE(H748,"-",J4)</f>
        <v>2350-argent</v>
      </c>
      <c r="D748" s="49">
        <v>163107</v>
      </c>
      <c r="E748" s="48" t="str">
        <f>+VLOOKUP(A748,cennik!A:G,2,FALSE)</f>
        <v>SEVROLL 02850 Doubler II bottom line 2.35m silver</v>
      </c>
      <c r="F748" s="48" t="str">
        <f>+VLOOKUP(A748,cennik!A:B,2,FALSE)</f>
        <v>SEVROLL 02850 Doubler II bottom line 2.35m silver</v>
      </c>
      <c r="H748" s="1" t="s">
        <v>465</v>
      </c>
      <c r="I748" s="1" t="str">
        <f>CONCATENATE(H748,"-",J4)</f>
        <v>2350-argent</v>
      </c>
      <c r="Z748" s="1" t="b">
        <f t="shared" si="17"/>
        <v>1</v>
      </c>
    </row>
    <row r="749" spans="1:26" ht="15" customHeight="1" x14ac:dyDescent="0.25">
      <c r="A749" s="49">
        <v>163108</v>
      </c>
      <c r="B749" s="48"/>
      <c r="C749" s="1" t="str">
        <f>CONCATENATE(H749,"-",J4)</f>
        <v>3000-argent</v>
      </c>
      <c r="D749" s="49">
        <v>163108</v>
      </c>
      <c r="E749" s="48" t="str">
        <f>+VLOOKUP(A749,cennik!A:G,2,FALSE)</f>
        <v>SEVROLL 02851 Doubler II bottom line 3m silver</v>
      </c>
      <c r="F749" s="48" t="str">
        <f>+VLOOKUP(A749,cennik!A:B,2,FALSE)</f>
        <v>SEVROLL 02851 Doubler II bottom line 3m silver</v>
      </c>
      <c r="H749" s="1" t="s">
        <v>466</v>
      </c>
      <c r="I749" s="1" t="str">
        <f>CONCATENATE(H749,"-",J4)</f>
        <v>3000-argent</v>
      </c>
      <c r="Z749" s="1" t="b">
        <f t="shared" si="17"/>
        <v>1</v>
      </c>
    </row>
    <row r="750" spans="1:26" ht="15" customHeight="1" x14ac:dyDescent="0.25">
      <c r="A750" s="49">
        <v>98107</v>
      </c>
      <c r="B750" s="48"/>
      <c r="C750" s="1" t="str">
        <f>CONCATENATE(H750,"-",J4)</f>
        <v>4050-argent</v>
      </c>
      <c r="D750" s="49">
        <v>98107</v>
      </c>
      <c r="E750" s="48" t="str">
        <f>+VLOOKUP(A750,cennik!A:G,2,FALSE)</f>
        <v>SEVROLL 02852 Doubler II bottom line 4.05m silver</v>
      </c>
      <c r="F750" s="48" t="str">
        <f>+VLOOKUP(A750,cennik!A:B,2,FALSE)</f>
        <v>SEVROLL 02852 Doubler II bottom line 4.05m silver</v>
      </c>
      <c r="H750" s="1" t="s">
        <v>467</v>
      </c>
      <c r="I750" s="1" t="str">
        <f>CONCATENATE(H750,"-",J4)</f>
        <v>4050-argent</v>
      </c>
      <c r="Z750" s="1" t="b">
        <f t="shared" si="17"/>
        <v>1</v>
      </c>
    </row>
    <row r="751" spans="1:26" ht="15" customHeight="1" x14ac:dyDescent="0.25">
      <c r="A751" s="49">
        <v>163110</v>
      </c>
      <c r="B751" s="48"/>
      <c r="C751" s="1" t="str">
        <f>CONCATENATE(H751,"-",J4)</f>
        <v>6000-argent</v>
      </c>
      <c r="D751" s="49">
        <v>163110</v>
      </c>
      <c r="E751" s="48" t="str">
        <f>+VLOOKUP(A751,cennik!A:G,2,FALSE)</f>
        <v>SEVROLL 02853 Doubler II bottom line 6m silver</v>
      </c>
      <c r="F751" s="48" t="str">
        <f>+VLOOKUP(A751,cennik!A:B,2,FALSE)</f>
        <v>SEVROLL 02853 Doubler II bottom line 6m silver</v>
      </c>
      <c r="H751" s="144" t="s">
        <v>536</v>
      </c>
      <c r="I751" s="1" t="str">
        <f>CONCATENATE(H751,"-",J4)</f>
        <v>6000-argent</v>
      </c>
      <c r="Z751" s="1" t="b">
        <f t="shared" si="17"/>
        <v>1</v>
      </c>
    </row>
    <row r="752" spans="1:26" ht="15" customHeight="1" x14ac:dyDescent="0.25">
      <c r="A752" s="49">
        <v>163111</v>
      </c>
      <c r="B752" s="48"/>
      <c r="C752" s="1" t="str">
        <f>CONCATENATE(H752,"-",J6)</f>
        <v xml:space="preserve">1700-olive </v>
      </c>
      <c r="D752" s="49">
        <v>163111</v>
      </c>
      <c r="E752" s="48" t="str">
        <f>+VLOOKUP(A752,cennik!A:G,2,FALSE)</f>
        <v>SEVROLL 02844 Doubler II bottom line 1.7m olive</v>
      </c>
      <c r="F752" s="48" t="str">
        <f>+VLOOKUP(A752,cennik!A:B,2,FALSE)</f>
        <v>SEVROLL 02844 Doubler II bottom line 1.7m olive</v>
      </c>
      <c r="H752" s="1" t="s">
        <v>464</v>
      </c>
      <c r="I752" s="1" t="str">
        <f>CONCATENATE(H752,"-",J6)</f>
        <v xml:space="preserve">1700-olive </v>
      </c>
      <c r="Z752" s="1" t="b">
        <f t="shared" si="17"/>
        <v>1</v>
      </c>
    </row>
    <row r="753" spans="1:26" ht="15" customHeight="1" x14ac:dyDescent="0.25">
      <c r="A753" s="49">
        <v>163112</v>
      </c>
      <c r="B753" s="48"/>
      <c r="C753" s="1" t="str">
        <f>CONCATENATE(H753,"-",J6)</f>
        <v xml:space="preserve">2350-olive </v>
      </c>
      <c r="D753" s="49">
        <v>163112</v>
      </c>
      <c r="E753" s="48" t="str">
        <f>+VLOOKUP(A753,cennik!A:G,2,FALSE)</f>
        <v>SEVROLL 02845 Doubler II bottom line 2.35m olive</v>
      </c>
      <c r="F753" s="48" t="str">
        <f>+VLOOKUP(A753,cennik!A:B,2,FALSE)</f>
        <v>SEVROLL 02845 Doubler II bottom line 2.35m olive</v>
      </c>
      <c r="H753" s="1" t="s">
        <v>465</v>
      </c>
      <c r="I753" s="1" t="str">
        <f>CONCATENATE(H753,"-",J6)</f>
        <v xml:space="preserve">2350-olive </v>
      </c>
      <c r="Z753" s="1" t="b">
        <f t="shared" si="17"/>
        <v>1</v>
      </c>
    </row>
    <row r="754" spans="1:26" ht="15" customHeight="1" x14ac:dyDescent="0.25">
      <c r="A754" s="49">
        <v>163113</v>
      </c>
      <c r="B754" s="48"/>
      <c r="C754" s="1" t="str">
        <f>CONCATENATE(H754,"-",J6)</f>
        <v xml:space="preserve">3000-olive </v>
      </c>
      <c r="D754" s="49">
        <v>163113</v>
      </c>
      <c r="E754" s="48" t="str">
        <f>+VLOOKUP(A754,cennik!A:G,2,FALSE)</f>
        <v>SEVROLL 02846 Doubler II bottom line 3m olive</v>
      </c>
      <c r="F754" s="48" t="str">
        <f>+VLOOKUP(A754,cennik!A:B,2,FALSE)</f>
        <v>SEVROLL 02846 Doubler II bottom line 3m olive</v>
      </c>
      <c r="H754" s="1" t="s">
        <v>466</v>
      </c>
      <c r="I754" s="1" t="str">
        <f>CONCATENATE(H754,"-",J6)</f>
        <v xml:space="preserve">3000-olive </v>
      </c>
      <c r="Z754" s="1" t="b">
        <f t="shared" si="17"/>
        <v>1</v>
      </c>
    </row>
    <row r="755" spans="1:26" ht="15" customHeight="1" x14ac:dyDescent="0.25">
      <c r="A755" s="49">
        <v>163114</v>
      </c>
      <c r="B755" s="48"/>
      <c r="C755" s="1" t="str">
        <f>CONCATENATE(H755,"-",J6)</f>
        <v xml:space="preserve">4050-olive </v>
      </c>
      <c r="D755" s="49">
        <v>163114</v>
      </c>
      <c r="E755" s="48" t="str">
        <f>+VLOOKUP(A755,cennik!A:G,2,FALSE)</f>
        <v>SEVROLL 02847 Doubler II bottom line 4.05m olive</v>
      </c>
      <c r="F755" s="48" t="str">
        <f>+VLOOKUP(A755,cennik!A:B,2,FALSE)</f>
        <v>SEVROLL 02847 Doubler II bottom line 4.05m olive</v>
      </c>
      <c r="H755" s="1" t="s">
        <v>467</v>
      </c>
      <c r="I755" s="1" t="str">
        <f>CONCATENATE(H755,"-",J6)</f>
        <v xml:space="preserve">4050-olive </v>
      </c>
      <c r="Z755" s="1" t="b">
        <f t="shared" si="17"/>
        <v>1</v>
      </c>
    </row>
    <row r="756" spans="1:26" ht="15" customHeight="1" x14ac:dyDescent="0.25">
      <c r="A756" s="49">
        <v>163115</v>
      </c>
      <c r="B756" s="48"/>
      <c r="C756" s="1" t="str">
        <f>CONCATENATE(H756,"-",J6)</f>
        <v xml:space="preserve">6000-olive </v>
      </c>
      <c r="D756" s="49">
        <v>163115</v>
      </c>
      <c r="E756" s="48" t="str">
        <f>+VLOOKUP(A756,cennik!A:G,2,FALSE)</f>
        <v>SEVROLL 02848 Doubler II bottom line 6m olive</v>
      </c>
      <c r="F756" s="48" t="str">
        <f>+VLOOKUP(A756,cennik!A:B,2,FALSE)</f>
        <v>SEVROLL 02848 Doubler II bottom line 6m olive</v>
      </c>
      <c r="H756" s="144" t="s">
        <v>536</v>
      </c>
      <c r="I756" s="1" t="str">
        <f>CONCATENATE(H756,"-",J6)</f>
        <v xml:space="preserve">6000-olive </v>
      </c>
      <c r="Z756" s="1" t="b">
        <f t="shared" si="17"/>
        <v>1</v>
      </c>
    </row>
    <row r="757" spans="1:26" ht="15" customHeight="1" x14ac:dyDescent="0.25">
      <c r="A757" s="49">
        <v>163122</v>
      </c>
      <c r="B757" s="48" t="s">
        <v>720</v>
      </c>
      <c r="C757" s="1" t="str">
        <f>CONCATENATE(H757,"-",J4)</f>
        <v>1700-argent</v>
      </c>
      <c r="D757" s="49">
        <v>163122</v>
      </c>
      <c r="E757" s="48" t="str">
        <f>+VLOOKUP(A757,cennik!A:G,2,FALSE)</f>
        <v>SEVROLL 02864 Doubler II mask 1.7m silver</v>
      </c>
      <c r="F757" s="48" t="str">
        <f>+VLOOKUP(A757,cennik!A:B,2,FALSE)</f>
        <v>SEVROLL 02864 Doubler II mask 1.7m silver</v>
      </c>
      <c r="H757" s="1" t="s">
        <v>464</v>
      </c>
      <c r="I757" s="1" t="str">
        <f>CONCATENATE(H757,"-",J4)</f>
        <v>1700-argent</v>
      </c>
      <c r="Z757" s="1" t="b">
        <f t="shared" si="17"/>
        <v>1</v>
      </c>
    </row>
    <row r="758" spans="1:26" ht="15" customHeight="1" x14ac:dyDescent="0.25">
      <c r="A758" s="49">
        <v>163123</v>
      </c>
      <c r="B758" s="48"/>
      <c r="C758" s="1" t="str">
        <f>CONCATENATE(H758,"-",J4)</f>
        <v>2350-argent</v>
      </c>
      <c r="D758" s="49">
        <v>163123</v>
      </c>
      <c r="E758" s="48" t="str">
        <f>+VLOOKUP(A758,cennik!A:G,2,FALSE)</f>
        <v>SEVROLL 02865 Doubler II mask 2.35m silver</v>
      </c>
      <c r="F758" s="48" t="str">
        <f>+VLOOKUP(A758,cennik!A:B,2,FALSE)</f>
        <v>SEVROLL 02865 Doubler II mask 2.35m silver</v>
      </c>
      <c r="H758" s="1" t="s">
        <v>465</v>
      </c>
      <c r="I758" s="1" t="str">
        <f>CONCATENATE(H758,"-",J4)</f>
        <v>2350-argent</v>
      </c>
      <c r="Z758" s="1" t="b">
        <f t="shared" si="17"/>
        <v>1</v>
      </c>
    </row>
    <row r="759" spans="1:26" ht="15" customHeight="1" x14ac:dyDescent="0.25">
      <c r="A759" s="49">
        <v>163125</v>
      </c>
      <c r="B759" s="48"/>
      <c r="C759" s="1" t="str">
        <f>CONCATENATE(H759,"-",J4)</f>
        <v>3000-argent</v>
      </c>
      <c r="D759" s="49">
        <v>163125</v>
      </c>
      <c r="E759" s="48" t="str">
        <f>+VLOOKUP(A759,cennik!A:G,2,FALSE)</f>
        <v>SEVROLL 163125 Doubler II mask 3m silver</v>
      </c>
      <c r="F759" s="48" t="str">
        <f>+VLOOKUP(A759,cennik!A:B,2,FALSE)</f>
        <v>SEVROLL 163125 Doubler II mask 3m silver</v>
      </c>
      <c r="H759" s="1" t="s">
        <v>466</v>
      </c>
      <c r="I759" s="1" t="str">
        <f>CONCATENATE(H759,"-",J4)</f>
        <v>3000-argent</v>
      </c>
      <c r="Z759" s="1" t="b">
        <f t="shared" si="17"/>
        <v>1</v>
      </c>
    </row>
    <row r="760" spans="1:26" ht="15" customHeight="1" x14ac:dyDescent="0.25">
      <c r="A760" s="49">
        <v>162670</v>
      </c>
      <c r="B760" s="48"/>
      <c r="C760" s="1" t="str">
        <f>CONCATENATE(H760,"-",J4)</f>
        <v>4050-argent</v>
      </c>
      <c r="D760" s="49">
        <v>162670</v>
      </c>
      <c r="E760" s="48" t="str">
        <f>+VLOOKUP(A760,cennik!A:G,2,FALSE)</f>
        <v>SEVROLL 02867 Doubler II mask 4.05m silver</v>
      </c>
      <c r="F760" s="48" t="str">
        <f>+VLOOKUP(A760,cennik!A:B,2,FALSE)</f>
        <v>SEVROLL 02867 Doubler II mask 4.05m silver</v>
      </c>
      <c r="H760" s="1" t="s">
        <v>467</v>
      </c>
      <c r="I760" s="1" t="str">
        <f>CONCATENATE(H760,"-",J4)</f>
        <v>4050-argent</v>
      </c>
      <c r="Z760" s="1" t="b">
        <f t="shared" si="17"/>
        <v>1</v>
      </c>
    </row>
    <row r="761" spans="1:26" ht="15" customHeight="1" x14ac:dyDescent="0.25">
      <c r="A761" s="49">
        <v>163128</v>
      </c>
      <c r="B761" s="48"/>
      <c r="C761" s="1" t="str">
        <f>CONCATENATE(H761,"-",J4)</f>
        <v>6000-argent</v>
      </c>
      <c r="D761" s="49">
        <v>163128</v>
      </c>
      <c r="E761" s="48" t="str">
        <f>+VLOOKUP(A761,cennik!A:G,2,FALSE)</f>
        <v>SEVROLL 02868 Doubler II mask 6m silver</v>
      </c>
      <c r="F761" s="48" t="str">
        <f>+VLOOKUP(A761,cennik!A:B,2,FALSE)</f>
        <v>SEVROLL 02868 Doubler II mask 6m silver</v>
      </c>
      <c r="H761" s="144" t="s">
        <v>536</v>
      </c>
      <c r="I761" s="1" t="str">
        <f>CONCATENATE(H761,"-",J4)</f>
        <v>6000-argent</v>
      </c>
      <c r="Z761" s="1" t="b">
        <f t="shared" si="17"/>
        <v>1</v>
      </c>
    </row>
    <row r="762" spans="1:26" ht="15" customHeight="1" x14ac:dyDescent="0.25">
      <c r="A762" s="49">
        <v>163129</v>
      </c>
      <c r="B762" s="48"/>
      <c r="C762" s="1" t="str">
        <f>CONCATENATE(H762,"-",J6)</f>
        <v xml:space="preserve">1700-olive </v>
      </c>
      <c r="D762" s="49">
        <v>163129</v>
      </c>
      <c r="E762" s="48" t="str">
        <f>+VLOOKUP(A762,cennik!A:G,2,FALSE)</f>
        <v>SEVROLL 02859 Doubler II mask 1.7m olive</v>
      </c>
      <c r="F762" s="48" t="str">
        <f>+VLOOKUP(A762,cennik!A:B,2,FALSE)</f>
        <v>SEVROLL 02859 Doubler II mask 1.7m olive</v>
      </c>
      <c r="H762" s="1" t="s">
        <v>464</v>
      </c>
      <c r="I762" s="1" t="str">
        <f>CONCATENATE(H762,"-",J6)</f>
        <v xml:space="preserve">1700-olive </v>
      </c>
      <c r="Z762" s="1" t="b">
        <f t="shared" si="17"/>
        <v>1</v>
      </c>
    </row>
    <row r="763" spans="1:26" ht="15" customHeight="1" x14ac:dyDescent="0.25">
      <c r="A763" s="49">
        <v>163131</v>
      </c>
      <c r="B763" s="48"/>
      <c r="C763" s="1" t="str">
        <f>CONCATENATE(H763,"-",J6)</f>
        <v xml:space="preserve">2350-olive </v>
      </c>
      <c r="D763" s="49">
        <v>163131</v>
      </c>
      <c r="E763" s="48" t="str">
        <f>+VLOOKUP(A763,cennik!A:G,2,FALSE)</f>
        <v>SEVROLL 02860 Doubler II mask 2.35m olive</v>
      </c>
      <c r="F763" s="48" t="str">
        <f>+VLOOKUP(A763,cennik!A:B,2,FALSE)</f>
        <v>SEVROLL 02860 Doubler II mask 2.35m olive</v>
      </c>
      <c r="H763" s="1" t="s">
        <v>465</v>
      </c>
      <c r="I763" s="1" t="str">
        <f>CONCATENATE(H763,"-",J6)</f>
        <v xml:space="preserve">2350-olive </v>
      </c>
      <c r="Z763" s="1" t="b">
        <f t="shared" si="17"/>
        <v>1</v>
      </c>
    </row>
    <row r="764" spans="1:26" ht="15" customHeight="1" x14ac:dyDescent="0.25">
      <c r="A764" s="49">
        <v>163132</v>
      </c>
      <c r="B764" s="48"/>
      <c r="C764" s="1" t="str">
        <f>CONCATENATE(H764,"-",J6)</f>
        <v xml:space="preserve">3000-olive </v>
      </c>
      <c r="D764" s="49">
        <v>163132</v>
      </c>
      <c r="E764" s="48" t="str">
        <f>+VLOOKUP(A764,cennik!A:G,2,FALSE)</f>
        <v>SEVROLL 02861 Doubler II mask 3m olive</v>
      </c>
      <c r="F764" s="48" t="str">
        <f>+VLOOKUP(A764,cennik!A:B,2,FALSE)</f>
        <v>SEVROLL 02861 Doubler II mask 3m olive</v>
      </c>
      <c r="H764" s="1" t="s">
        <v>466</v>
      </c>
      <c r="I764" s="1" t="str">
        <f>CONCATENATE(H764,"-",J6)</f>
        <v xml:space="preserve">3000-olive </v>
      </c>
      <c r="Z764" s="1" t="b">
        <f t="shared" si="17"/>
        <v>1</v>
      </c>
    </row>
    <row r="765" spans="1:26" ht="15" customHeight="1" x14ac:dyDescent="0.25">
      <c r="A765" s="49">
        <v>163133</v>
      </c>
      <c r="B765" s="48"/>
      <c r="C765" s="1" t="str">
        <f>CONCATENATE(H765,"-",J6)</f>
        <v xml:space="preserve">4050-olive </v>
      </c>
      <c r="D765" s="49">
        <v>163133</v>
      </c>
      <c r="E765" s="48" t="str">
        <f>+VLOOKUP(A765,cennik!A:G,2,FALSE)</f>
        <v>SEVROLL 02862 Doubler II mask 4.05m olive</v>
      </c>
      <c r="F765" s="48" t="str">
        <f>+VLOOKUP(A765,cennik!A:B,2,FALSE)</f>
        <v>SEVROLL 02862 Doubler II mask 4.05m olive</v>
      </c>
      <c r="H765" s="1" t="s">
        <v>467</v>
      </c>
      <c r="I765" s="1" t="str">
        <f>CONCATENATE(H765,"-",J6)</f>
        <v xml:space="preserve">4050-olive </v>
      </c>
      <c r="Z765" s="1" t="b">
        <f t="shared" si="17"/>
        <v>1</v>
      </c>
    </row>
    <row r="766" spans="1:26" ht="15" customHeight="1" x14ac:dyDescent="0.25">
      <c r="A766" s="49">
        <v>163134</v>
      </c>
      <c r="B766" s="48"/>
      <c r="C766" s="1" t="str">
        <f>CONCATENATE(H766,"-",J6)</f>
        <v xml:space="preserve">6000-olive </v>
      </c>
      <c r="D766" s="49">
        <v>163134</v>
      </c>
      <c r="E766" s="48" t="str">
        <f>+VLOOKUP(A766,cennik!A:G,2,FALSE)</f>
        <v>SEVROLL 02863 Doubler II mask 6m olive</v>
      </c>
      <c r="F766" s="48" t="str">
        <f>+VLOOKUP(A766,cennik!A:B,2,FALSE)</f>
        <v>SEVROLL 02863 Doubler II mask 6m olive</v>
      </c>
      <c r="H766" s="144" t="s">
        <v>536</v>
      </c>
      <c r="I766" s="1" t="str">
        <f>CONCATENATE(H766,"-",J6)</f>
        <v xml:space="preserve">6000-olive </v>
      </c>
      <c r="Z766" s="1" t="b">
        <f t="shared" si="17"/>
        <v>1</v>
      </c>
    </row>
    <row r="767" spans="1:26" ht="15" customHeight="1" x14ac:dyDescent="0.25">
      <c r="A767" s="49">
        <v>89106</v>
      </c>
      <c r="B767" s="48" t="s">
        <v>92</v>
      </c>
      <c r="C767" s="1" t="str">
        <f>CONCATENATE(H767,"-",J4)</f>
        <v>1700-argent</v>
      </c>
      <c r="D767" s="49">
        <v>89106</v>
      </c>
      <c r="E767" s="48" t="str">
        <f>+VLOOKUP(A767,cennik!A:G,2,FALSE)</f>
        <v>SEVROLL 01023 Gemini overhead line 1.7m silver</v>
      </c>
      <c r="F767" s="48" t="str">
        <f>+VLOOKUP(A767,cennik!A:B,2,FALSE)</f>
        <v>SEVROLL 01023 Gemini overhead line 1.7m silver</v>
      </c>
      <c r="H767" s="1">
        <v>1700</v>
      </c>
      <c r="I767" s="1" t="str">
        <f>CONCATENATE(H767,"-",J4)</f>
        <v>1700-argent</v>
      </c>
      <c r="Z767" s="1" t="b">
        <f t="shared" si="17"/>
        <v>1</v>
      </c>
    </row>
    <row r="768" spans="1:26" ht="15" customHeight="1" x14ac:dyDescent="0.25">
      <c r="A768" s="49">
        <v>89109</v>
      </c>
      <c r="B768" s="48"/>
      <c r="C768" s="1" t="str">
        <f>CONCATENATE(H768,"-",J4)</f>
        <v>2350-argent</v>
      </c>
      <c r="D768" s="49">
        <v>89109</v>
      </c>
      <c r="E768" s="48" t="str">
        <f>+VLOOKUP(A768,cennik!A:G,2,FALSE)</f>
        <v>SEVROLL 01025 Gemini overhead line 2.35m silver</v>
      </c>
      <c r="F768" s="48" t="str">
        <f>+VLOOKUP(A768,cennik!A:B,2,FALSE)</f>
        <v>SEVROLL 01025 Gemini overhead line 2.35m silver</v>
      </c>
      <c r="H768" s="1">
        <v>2350</v>
      </c>
      <c r="I768" s="1" t="str">
        <f>CONCATENATE(H768,"-",J4)</f>
        <v>2350-argent</v>
      </c>
      <c r="Z768" s="1" t="b">
        <f t="shared" si="17"/>
        <v>1</v>
      </c>
    </row>
    <row r="769" spans="1:26" ht="15" customHeight="1" x14ac:dyDescent="0.25">
      <c r="A769" s="49">
        <v>89112</v>
      </c>
      <c r="B769" s="48"/>
      <c r="C769" s="1" t="str">
        <f>CONCATENATE(H769,"-",J4)</f>
        <v>3000-argent</v>
      </c>
      <c r="D769" s="49">
        <v>89112</v>
      </c>
      <c r="E769" s="48" t="str">
        <f>+VLOOKUP(A769,cennik!A:G,2,FALSE)</f>
        <v>SEVROLL 01026 Gemini overhead line 3m silver</v>
      </c>
      <c r="F769" s="48" t="str">
        <f>+VLOOKUP(A769,cennik!A:B,2,FALSE)</f>
        <v>SEVROLL 01026 Gemini overhead line 3m silver</v>
      </c>
      <c r="H769" s="1">
        <v>3000</v>
      </c>
      <c r="I769" s="1" t="str">
        <f>CONCATENATE(H769,"-",J4)</f>
        <v>3000-argent</v>
      </c>
      <c r="Z769" s="1" t="b">
        <f t="shared" si="17"/>
        <v>1</v>
      </c>
    </row>
    <row r="770" spans="1:26" ht="15" customHeight="1" thickBot="1" x14ac:dyDescent="0.3">
      <c r="A770" s="49">
        <v>89115</v>
      </c>
      <c r="B770" s="48"/>
      <c r="C770" s="1" t="str">
        <f>CONCATENATE(H770,"-",J4)</f>
        <v>4050-argent</v>
      </c>
      <c r="D770" s="49">
        <v>89115</v>
      </c>
      <c r="E770" s="48" t="str">
        <f>+VLOOKUP(A770,cennik!A:G,2,FALSE)</f>
        <v>SEVROLL 01469 Gemini overhead line 4.05m silver</v>
      </c>
      <c r="F770" s="48" t="str">
        <f>+VLOOKUP(A770,cennik!A:B,2,FALSE)</f>
        <v>SEVROLL 01469 Gemini overhead line 4.05m silver</v>
      </c>
      <c r="H770" s="1">
        <v>4050</v>
      </c>
      <c r="I770" s="1" t="str">
        <f>CONCATENATE(H770,"-",J4)</f>
        <v>4050-argent</v>
      </c>
      <c r="Z770" s="1" t="b">
        <f t="shared" si="17"/>
        <v>1</v>
      </c>
    </row>
    <row r="771" spans="1:26" ht="15" customHeight="1" thickBot="1" x14ac:dyDescent="0.3">
      <c r="A771" s="49">
        <v>134933</v>
      </c>
      <c r="B771" s="48"/>
      <c r="C771" s="1" t="str">
        <f>CONCATENATE(H771,"-",J4)</f>
        <v>6000-argent</v>
      </c>
      <c r="D771" s="49">
        <v>134933</v>
      </c>
      <c r="E771" s="48" t="str">
        <f>+VLOOKUP(A771,cennik!A:G,2,FALSE)</f>
        <v>SEVROLL 01391 Gemini overhead line 6m silver</v>
      </c>
      <c r="F771" s="48" t="str">
        <f>+VLOOKUP(A771,cennik!A:B,2,FALSE)</f>
        <v>SEVROLL 01391 Gemini overhead line 6m silver</v>
      </c>
      <c r="H771" s="164">
        <v>6000</v>
      </c>
      <c r="I771" s="1" t="str">
        <f>CONCATENATE(H771,"-",J4)</f>
        <v>6000-argent</v>
      </c>
      <c r="Z771" s="1" t="b">
        <f t="shared" si="17"/>
        <v>1</v>
      </c>
    </row>
    <row r="772" spans="1:26" ht="15" customHeight="1" x14ac:dyDescent="0.25">
      <c r="A772" s="49">
        <v>84385</v>
      </c>
      <c r="B772" s="48" t="s">
        <v>613</v>
      </c>
      <c r="C772" s="1" t="str">
        <f>CONCATENATE(H772,"-",J4)</f>
        <v>1700-argent</v>
      </c>
      <c r="D772" s="49">
        <v>84385</v>
      </c>
      <c r="E772" s="48" t="str">
        <f>+VLOOKUP(A772,cennik!A:G,2,FALSE)</f>
        <v>SEVROLL 04279 Elegant II bottom line 1.7m silver</v>
      </c>
      <c r="F772" s="48" t="str">
        <f>+VLOOKUP(A772,cennik!A:B,2,FALSE)</f>
        <v>SEVROLL 04279 Elegant II bottom line 1.7m silver</v>
      </c>
      <c r="H772" s="1">
        <v>1700</v>
      </c>
      <c r="I772" s="1" t="str">
        <f>CONCATENATE(H772,"-",J4)</f>
        <v>1700-argent</v>
      </c>
      <c r="Z772" s="1" t="b">
        <f t="shared" si="17"/>
        <v>1</v>
      </c>
    </row>
    <row r="773" spans="1:26" ht="15" customHeight="1" x14ac:dyDescent="0.25">
      <c r="A773" s="49">
        <v>84388</v>
      </c>
      <c r="B773" s="48"/>
      <c r="C773" s="1" t="str">
        <f>CONCATENATE(H773,"-",J4)</f>
        <v>2350-argent</v>
      </c>
      <c r="D773" s="49">
        <v>84388</v>
      </c>
      <c r="E773" s="48" t="str">
        <f>+VLOOKUP(A773,cennik!A:G,2,FALSE)</f>
        <v>SEVROLL 04280 Elegant II bottom line 2.35m silver</v>
      </c>
      <c r="F773" s="48" t="str">
        <f>+VLOOKUP(A773,cennik!A:B,2,FALSE)</f>
        <v>SEVROLL 04280 Elegant II bottom line 2.35m silver</v>
      </c>
      <c r="H773" s="1">
        <v>2350</v>
      </c>
      <c r="I773" s="1" t="str">
        <f>CONCATENATE(H773,"-",J4)</f>
        <v>2350-argent</v>
      </c>
      <c r="Z773" s="1" t="b">
        <f t="shared" ref="Z773:Z849" si="18">A773=D773</f>
        <v>1</v>
      </c>
    </row>
    <row r="774" spans="1:26" ht="15" customHeight="1" x14ac:dyDescent="0.25">
      <c r="A774" s="49">
        <v>84391</v>
      </c>
      <c r="B774" s="48"/>
      <c r="C774" s="1" t="str">
        <f>CONCATENATE(H774,"-",J4)</f>
        <v>3000-argent</v>
      </c>
      <c r="D774" s="49">
        <v>84391</v>
      </c>
      <c r="E774" s="48" t="str">
        <f>+VLOOKUP(A774,cennik!A:G,2,FALSE)</f>
        <v>SEVROLL 04281 Elegant II bottom line 3m silver</v>
      </c>
      <c r="F774" s="48" t="str">
        <f>+VLOOKUP(A774,cennik!A:B,2,FALSE)</f>
        <v>SEVROLL 04281 Elegant II bottom line 3m silver</v>
      </c>
      <c r="H774" s="1">
        <v>3000</v>
      </c>
      <c r="I774" s="1" t="str">
        <f>CONCATENATE(H774,"-",J4)</f>
        <v>3000-argent</v>
      </c>
      <c r="Z774" s="1" t="b">
        <f t="shared" si="18"/>
        <v>1</v>
      </c>
    </row>
    <row r="775" spans="1:26" ht="15" customHeight="1" thickBot="1" x14ac:dyDescent="0.3">
      <c r="A775" s="49">
        <v>84394</v>
      </c>
      <c r="B775" s="48"/>
      <c r="C775" s="1" t="str">
        <f>CONCATENATE(H775,"-",J4)</f>
        <v>4050-argent</v>
      </c>
      <c r="D775" s="49">
        <v>84394</v>
      </c>
      <c r="E775" s="48" t="str">
        <f>+VLOOKUP(A775,cennik!A:G,2,FALSE)</f>
        <v>SEVROLL 04282 Elegant II bottom line 4.05m silver</v>
      </c>
      <c r="F775" s="48" t="str">
        <f>+VLOOKUP(A775,cennik!A:B,2,FALSE)</f>
        <v>SEVROLL 04282 Elegant II bottom line 4.05m silver</v>
      </c>
      <c r="H775" s="1">
        <v>4050</v>
      </c>
      <c r="I775" s="1" t="str">
        <f>CONCATENATE(H775,"-",J4)</f>
        <v>4050-argent</v>
      </c>
      <c r="Z775" s="1" t="b">
        <f t="shared" si="18"/>
        <v>1</v>
      </c>
    </row>
    <row r="776" spans="1:26" ht="15" customHeight="1" thickBot="1" x14ac:dyDescent="0.3">
      <c r="A776" s="49">
        <v>350687</v>
      </c>
      <c r="B776" s="48"/>
      <c r="C776" s="1" t="str">
        <f>CONCATENATE(H776,"-",J4)</f>
        <v>6000-argent</v>
      </c>
      <c r="D776" s="49">
        <v>350687</v>
      </c>
      <c r="E776" s="48" t="str">
        <f>+VLOOKUP(A776,cennik!A:G,2,FALSE)</f>
        <v>SEVROLL 04284 Elegant II bottom line 6m silver</v>
      </c>
      <c r="F776" s="48" t="str">
        <f>+VLOOKUP(A776,cennik!A:B,2,FALSE)</f>
        <v>SEVROLL 04284 Elegant II bottom line 6m silver</v>
      </c>
      <c r="H776" s="164">
        <v>6000</v>
      </c>
      <c r="I776" s="1" t="str">
        <f>CONCATENATE(H776,"-",J4)</f>
        <v>6000-argent</v>
      </c>
      <c r="Z776" s="1" t="b">
        <f t="shared" si="18"/>
        <v>1</v>
      </c>
    </row>
    <row r="777" spans="1:26" ht="15" customHeight="1" x14ac:dyDescent="0.25">
      <c r="A777" s="49">
        <v>496366</v>
      </c>
      <c r="B777" s="48" t="s">
        <v>93</v>
      </c>
      <c r="C777" s="1" t="str">
        <f>CONCATENATE(H777,"-",J4)</f>
        <v>1700-argent</v>
      </c>
      <c r="D777" s="49">
        <v>496366</v>
      </c>
      <c r="E777" s="48" t="str">
        <f>+VLOOKUP(A777,cennik!A:G,2,FALSE)</f>
        <v>SEVROLL 05792 GM 18 upper guide rail 1.7m silver</v>
      </c>
      <c r="F777" s="48" t="str">
        <f>+VLOOKUP(A777,cennik!A:B,2,FALSE)</f>
        <v>SEVROLL 05792 GM 18 upper guide rail 1.7m silver</v>
      </c>
      <c r="H777" s="1">
        <v>1700</v>
      </c>
      <c r="I777" s="1" t="str">
        <f>CONCATENATE(H777,"-",J4)</f>
        <v>1700-argent</v>
      </c>
      <c r="Z777" s="1" t="b">
        <f t="shared" si="18"/>
        <v>1</v>
      </c>
    </row>
    <row r="778" spans="1:26" ht="15" customHeight="1" x14ac:dyDescent="0.25">
      <c r="A778" s="49">
        <v>496367</v>
      </c>
      <c r="B778" s="48"/>
      <c r="C778" s="1" t="str">
        <f>CONCATENATE(H778,"-",J4)</f>
        <v>2350-argent</v>
      </c>
      <c r="D778" s="49">
        <v>496367</v>
      </c>
      <c r="E778" s="48" t="str">
        <f>+VLOOKUP(A778,cennik!A:G,2,FALSE)</f>
        <v>SEVROLL 05793 GM 18 upper guide rail 2.35m silver</v>
      </c>
      <c r="F778" s="48" t="str">
        <f>+VLOOKUP(A778,cennik!A:B,2,FALSE)</f>
        <v>SEVROLL 05793 GM 18 upper guide rail 2.35m silver</v>
      </c>
      <c r="H778" s="1">
        <v>2350</v>
      </c>
      <c r="I778" s="1" t="str">
        <f>CONCATENATE(H778,"-",J4)</f>
        <v>2350-argent</v>
      </c>
      <c r="Z778" s="1" t="b">
        <f t="shared" si="18"/>
        <v>1</v>
      </c>
    </row>
    <row r="779" spans="1:26" ht="15" customHeight="1" x14ac:dyDescent="0.25">
      <c r="A779" s="49">
        <v>496970</v>
      </c>
      <c r="B779" s="48"/>
      <c r="C779" s="1" t="str">
        <f>CONCATENATE(H779,"-",J6)</f>
        <v xml:space="preserve">1700-olive </v>
      </c>
      <c r="D779" s="49">
        <v>496970</v>
      </c>
      <c r="E779" s="48" t="str">
        <f>+VLOOKUP(A779,cennik!A:G,2,FALSE)</f>
        <v>SEVROLL 05795 GM 18 upper guide rail 1.7m olive</v>
      </c>
      <c r="F779" s="48" t="str">
        <f>+VLOOKUP(A779,cennik!A:B,2,FALSE)</f>
        <v>SEVROLL 05795 GM 18 upper guide rail 1.7m olive</v>
      </c>
      <c r="H779" s="1">
        <v>1700</v>
      </c>
      <c r="I779" s="1" t="str">
        <f>CONCATENATE(H779,"-",J6)</f>
        <v xml:space="preserve">1700-olive </v>
      </c>
    </row>
    <row r="780" spans="1:26" ht="15" customHeight="1" x14ac:dyDescent="0.25">
      <c r="A780" s="49">
        <v>496971</v>
      </c>
      <c r="B780" s="48"/>
      <c r="C780" s="1" t="str">
        <f>CONCATENATE(H780,"-",J6)</f>
        <v xml:space="preserve">2350-olive </v>
      </c>
      <c r="D780" s="49">
        <v>496971</v>
      </c>
      <c r="E780" s="48" t="str">
        <f>+VLOOKUP(A780,cennik!A:G,2,FALSE)</f>
        <v>SEVROLL 05796 GM 18 upper guide rail 2.35m olive</v>
      </c>
      <c r="F780" s="48" t="str">
        <f>+VLOOKUP(A780,cennik!A:B,2,FALSE)</f>
        <v>SEVROLL 05796 GM 18 upper guide rail 2.35m olive</v>
      </c>
      <c r="H780" s="1">
        <v>2350</v>
      </c>
      <c r="I780" s="1" t="str">
        <f>CONCATENATE(H780,"-",J6)</f>
        <v xml:space="preserve">2350-olive </v>
      </c>
    </row>
    <row r="781" spans="1:26" ht="15" customHeight="1" x14ac:dyDescent="0.25">
      <c r="A781" s="49">
        <v>496972</v>
      </c>
      <c r="B781" s="48"/>
      <c r="C781" s="1" t="str">
        <f>CONCATENATE(H781,"-",J6)</f>
        <v xml:space="preserve">3000-olive </v>
      </c>
      <c r="D781" s="49">
        <v>496972</v>
      </c>
      <c r="E781" s="48" t="str">
        <f>+VLOOKUP(A781,cennik!A:G,2,FALSE)</f>
        <v>SEVROLL 05797 GM 18 upper guide rail 3m olive</v>
      </c>
      <c r="F781" s="48" t="str">
        <f>+VLOOKUP(A781,cennik!A:B,2,FALSE)</f>
        <v>SEVROLL 05797 GM 18 upper guide rail 3m olive</v>
      </c>
      <c r="H781" s="1">
        <v>3000</v>
      </c>
      <c r="I781" s="1" t="str">
        <f>CONCATENATE(H781,"-",J6)</f>
        <v xml:space="preserve">3000-olive </v>
      </c>
    </row>
    <row r="782" spans="1:26" ht="15" customHeight="1" x14ac:dyDescent="0.25">
      <c r="A782" s="49">
        <v>496974</v>
      </c>
      <c r="B782" s="48"/>
      <c r="C782" s="1" t="str">
        <f>CONCATENATE(H782,"-",J17)</f>
        <v>1700-noir mat</v>
      </c>
      <c r="D782" s="49">
        <v>496974</v>
      </c>
      <c r="E782" s="48" t="str">
        <f>+VLOOKUP(A782,cennik!A:G,2,FALSE)</f>
        <v>SEVROLL 05918 GM 18 upper guide rail 1.7m black mat</v>
      </c>
      <c r="F782" s="48" t="str">
        <f>+VLOOKUP(A782,cennik!A:B,2,FALSE)</f>
        <v>SEVROLL 05918 GM 18 upper guide rail 1.7m black mat</v>
      </c>
      <c r="H782" s="1">
        <v>1700</v>
      </c>
      <c r="I782" s="1" t="str">
        <f>CONCATENATE(H782,"-",J17)</f>
        <v>1700-noir mat</v>
      </c>
    </row>
    <row r="783" spans="1:26" ht="15" customHeight="1" x14ac:dyDescent="0.25">
      <c r="A783" s="49">
        <v>496977</v>
      </c>
      <c r="B783" s="48"/>
      <c r="C783" s="1" t="str">
        <f>CONCATENATE(H783,"-",J17)</f>
        <v>2350-noir mat</v>
      </c>
      <c r="D783" s="49">
        <v>496977</v>
      </c>
      <c r="E783" s="48" t="str">
        <f>+VLOOKUP(A783,cennik!A:G,2,FALSE)</f>
        <v>SEVROLL 05919 GM 18 upper guide rail 2.35m black mat</v>
      </c>
      <c r="F783" s="48" t="str">
        <f>+VLOOKUP(A783,cennik!A:B,2,FALSE)</f>
        <v>SEVROLL 05919 GM 18 upper guide rail 2.35m black mat</v>
      </c>
      <c r="H783" s="1">
        <v>2350</v>
      </c>
      <c r="I783" s="1" t="str">
        <f>CONCATENATE(H783,"-",J17)</f>
        <v>2350-noir mat</v>
      </c>
    </row>
    <row r="784" spans="1:26" ht="15" customHeight="1" x14ac:dyDescent="0.25">
      <c r="A784" s="49">
        <v>496979</v>
      </c>
      <c r="B784" s="48"/>
      <c r="C784" s="1" t="str">
        <f>CONCATENATE(H784,"-",J17)</f>
        <v>3000-noir mat</v>
      </c>
      <c r="D784" s="49">
        <v>496979</v>
      </c>
      <c r="E784" s="48" t="str">
        <f>+VLOOKUP(A784,cennik!A:G,2,FALSE)</f>
        <v>SEVROLL 05920 GM 18 upper guide rail 3m black mat</v>
      </c>
      <c r="F784" s="48" t="str">
        <f>+VLOOKUP(A784,cennik!A:B,2,FALSE)</f>
        <v>SEVROLL 05920 GM 18 upper guide rail 3m black mat</v>
      </c>
      <c r="H784" s="1">
        <v>3000</v>
      </c>
      <c r="I784" s="1" t="str">
        <f>CONCATENATE(H784,"-",J17)</f>
        <v>3000-noir mat</v>
      </c>
    </row>
    <row r="785" spans="1:26" ht="15" customHeight="1" x14ac:dyDescent="0.25">
      <c r="A785" s="49">
        <v>496368</v>
      </c>
      <c r="B785" s="48"/>
      <c r="C785" s="1" t="str">
        <f>CONCATENATE(H785,"-",J4)</f>
        <v>3000-argent</v>
      </c>
      <c r="D785" s="49">
        <v>496368</v>
      </c>
      <c r="E785" s="48" t="str">
        <f>+VLOOKUP(A785,cennik!A:G,2,FALSE)</f>
        <v>SEVROLL 05794 GM 18 upper guide rail 3m silver</v>
      </c>
      <c r="F785" s="48" t="str">
        <f>+VLOOKUP(A785,cennik!A:B,2,FALSE)</f>
        <v>SEVROLL 05794 GM 18 upper guide rail 3m silver</v>
      </c>
      <c r="H785" s="1">
        <v>3000</v>
      </c>
      <c r="I785" s="1" t="str">
        <f>CONCATENATE(H785,"-",J4)</f>
        <v>3000-argent</v>
      </c>
      <c r="Z785" s="1" t="b">
        <f t="shared" si="18"/>
        <v>1</v>
      </c>
    </row>
    <row r="786" spans="1:26" ht="15" customHeight="1" thickBot="1" x14ac:dyDescent="0.3">
      <c r="A786" s="49" t="s">
        <v>111</v>
      </c>
      <c r="B786" s="48"/>
      <c r="C786" s="1" t="str">
        <f>CONCATENATE(H786,"-",J4)</f>
        <v>4300-argent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4300-argent</v>
      </c>
      <c r="Z786" s="1" t="b">
        <f t="shared" si="18"/>
        <v>1</v>
      </c>
    </row>
    <row r="787" spans="1:26" ht="15" customHeight="1" thickBot="1" x14ac:dyDescent="0.3">
      <c r="A787" s="49" t="s">
        <v>111</v>
      </c>
      <c r="B787" s="48"/>
      <c r="C787" s="1" t="str">
        <f>CONCATENATE(H787,"-",J4)</f>
        <v>6000-argent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6000-argent</v>
      </c>
      <c r="Z787" s="1" t="b">
        <f t="shared" si="18"/>
        <v>1</v>
      </c>
    </row>
    <row r="788" spans="1:26" ht="15" customHeight="1" x14ac:dyDescent="0.25">
      <c r="A788" s="49">
        <v>318657</v>
      </c>
      <c r="B788" s="48" t="s">
        <v>614</v>
      </c>
      <c r="C788" s="1" t="str">
        <f>CONCATENATE(H788,"-",J4)</f>
        <v>1700-argent</v>
      </c>
      <c r="D788" s="49">
        <v>318657</v>
      </c>
      <c r="E788" s="48" t="str">
        <f>+VLOOKUP(A788,cennik!A:G,2,FALSE)</f>
        <v>SEVROLL 04302 mask Elegant II 1.7m silver</v>
      </c>
      <c r="F788" s="48" t="str">
        <f>+VLOOKUP(A788,cennik!A:B,2,FALSE)</f>
        <v>SEVROLL 04302 mask Elegant II 1.7m silver</v>
      </c>
      <c r="H788" s="1">
        <v>1700</v>
      </c>
      <c r="I788" s="1" t="str">
        <f>CONCATENATE(H788,"-",J4)</f>
        <v>1700-argent</v>
      </c>
      <c r="Z788" s="1" t="b">
        <f t="shared" si="18"/>
        <v>1</v>
      </c>
    </row>
    <row r="789" spans="1:26" ht="15" customHeight="1" x14ac:dyDescent="0.25">
      <c r="A789" s="49">
        <v>318660</v>
      </c>
      <c r="B789" s="48"/>
      <c r="C789" s="1" t="str">
        <f>CONCATENATE(H789,"-",J4)</f>
        <v>2350-argent</v>
      </c>
      <c r="D789" s="49">
        <v>318660</v>
      </c>
      <c r="E789" s="48" t="str">
        <f>+VLOOKUP(A789,cennik!A:G,2,FALSE)</f>
        <v>SEVROLL 04303 mask Elegant II 2.35m silver</v>
      </c>
      <c r="F789" s="48" t="str">
        <f>+VLOOKUP(A789,cennik!A:B,2,FALSE)</f>
        <v>SEVROLL 04303 mask Elegant II 2.35m silver</v>
      </c>
      <c r="H789" s="1">
        <v>2350</v>
      </c>
      <c r="I789" s="1" t="str">
        <f>CONCATENATE(H789,"-",J4)</f>
        <v>2350-argent</v>
      </c>
      <c r="Z789" s="1" t="b">
        <f t="shared" si="18"/>
        <v>1</v>
      </c>
    </row>
    <row r="790" spans="1:26" ht="15" customHeight="1" x14ac:dyDescent="0.25">
      <c r="A790" s="49">
        <v>345408</v>
      </c>
      <c r="B790" s="48"/>
      <c r="C790" s="1" t="str">
        <f>CONCATENATE(H790,"-",J4)</f>
        <v>3000-argent</v>
      </c>
      <c r="D790" s="49">
        <v>345408</v>
      </c>
      <c r="E790" s="48" t="str">
        <f>+VLOOKUP(A790,cennik!A:G,2,FALSE)</f>
        <v>SEVROLL 04304 mask Elegant II 3m silver</v>
      </c>
      <c r="F790" s="48" t="str">
        <f>+VLOOKUP(A790,cennik!A:B,2,FALSE)</f>
        <v>SEVROLL 04304 mask Elegant II 3m silver</v>
      </c>
      <c r="H790" s="1">
        <v>3000</v>
      </c>
      <c r="I790" s="1" t="str">
        <f>CONCATENATE(H790,"-",J4)</f>
        <v>3000-argent</v>
      </c>
      <c r="Z790" s="1" t="b">
        <f t="shared" si="18"/>
        <v>1</v>
      </c>
    </row>
    <row r="791" spans="1:26" ht="15" customHeight="1" x14ac:dyDescent="0.25">
      <c r="A791" s="49">
        <v>345776</v>
      </c>
      <c r="B791" s="48"/>
      <c r="C791" s="1" t="str">
        <f>CONCATENATE(H791,"-",J4)</f>
        <v>4050-argent</v>
      </c>
      <c r="D791" s="49">
        <v>345776</v>
      </c>
      <c r="E791" s="48" t="str">
        <f>+VLOOKUP(A791,cennik!A:G,2,FALSE)</f>
        <v>SEVROLL 04305 mask Elegant II 4.05m silver</v>
      </c>
      <c r="F791" s="48" t="str">
        <f>+VLOOKUP(A791,cennik!A:B,2,FALSE)</f>
        <v>SEVROLL 04305 mask Elegant II 4.05m silver</v>
      </c>
      <c r="H791" s="1">
        <v>4050</v>
      </c>
      <c r="I791" s="1" t="str">
        <f>CONCATENATE(H791,"-",J4)</f>
        <v>4050-argent</v>
      </c>
      <c r="Z791" s="1" t="b">
        <f t="shared" si="18"/>
        <v>1</v>
      </c>
    </row>
    <row r="792" spans="1:26" ht="15" customHeight="1" x14ac:dyDescent="0.25">
      <c r="A792" s="49">
        <v>346118</v>
      </c>
      <c r="B792" s="48"/>
      <c r="C792" s="1" t="str">
        <f>CONCATENATE(H792,"-",J4)</f>
        <v>6000-argent</v>
      </c>
      <c r="D792" s="49">
        <v>346118</v>
      </c>
      <c r="E792" s="48" t="str">
        <f>+VLOOKUP(A792,cennik!A:G,2,FALSE)</f>
        <v>SEVROLL 04307 mask Elegant II 6m silver</v>
      </c>
      <c r="F792" s="48" t="str">
        <f>+VLOOKUP(A792,cennik!A:B,2,FALSE)</f>
        <v>SEVROLL 04307 mask Elegant II 6m silver</v>
      </c>
      <c r="H792" s="165">
        <v>6000</v>
      </c>
      <c r="I792" s="1" t="str">
        <f>CONCATENATE(H792,"-",J4)</f>
        <v>6000-argent</v>
      </c>
      <c r="Z792" s="1" t="b">
        <f t="shared" si="18"/>
        <v>1</v>
      </c>
    </row>
    <row r="793" spans="1:26" ht="15" customHeight="1" x14ac:dyDescent="0.25">
      <c r="A793" s="49">
        <v>496369</v>
      </c>
      <c r="B793" s="48" t="s">
        <v>94</v>
      </c>
      <c r="C793" s="1" t="str">
        <f>CONCATENATE(H793,"-",J4)</f>
        <v>1700-argent</v>
      </c>
      <c r="D793" s="49">
        <v>496369</v>
      </c>
      <c r="E793" s="48" t="str">
        <f>+VLOOKUP(A793,cennik!A:G,2,FALSE)</f>
        <v>SEVROLL 05798 GM 18 bottom cover strip 1.7m 18mm silver</v>
      </c>
      <c r="F793" s="48" t="str">
        <f>+VLOOKUP(A793,cennik!A:B,2,FALSE)</f>
        <v>SEVROLL 05798 GM 18 bottom cover strip 1.7m 18mm silver</v>
      </c>
      <c r="H793" s="1">
        <v>1700</v>
      </c>
      <c r="I793" s="1" t="str">
        <f>CONCATENATE(H793,"-",J4)</f>
        <v>1700-argent</v>
      </c>
      <c r="Z793" s="1" t="b">
        <f t="shared" si="18"/>
        <v>1</v>
      </c>
    </row>
    <row r="794" spans="1:26" ht="15" customHeight="1" x14ac:dyDescent="0.25">
      <c r="A794" s="49">
        <v>496370</v>
      </c>
      <c r="B794" s="48"/>
      <c r="C794" s="1" t="str">
        <f>CONCATENATE(H794,"-",J4)</f>
        <v>2350-argent</v>
      </c>
      <c r="D794" s="49">
        <v>496370</v>
      </c>
      <c r="E794" s="48" t="str">
        <f>+VLOOKUP(A794,cennik!A:G,2,FALSE)</f>
        <v>SEVROLL 05799 GM 18 bottom cover strip 2.35m 18mm silver</v>
      </c>
      <c r="F794" s="48" t="str">
        <f>+VLOOKUP(A794,cennik!A:B,2,FALSE)</f>
        <v>SEVROLL 05799 GM 18 bottom cover strip 2.35m 18mm silver</v>
      </c>
      <c r="H794" s="1">
        <v>2350</v>
      </c>
      <c r="I794" s="1" t="str">
        <f>CONCATENATE(H794,"-",J4)</f>
        <v>2350-argent</v>
      </c>
      <c r="Z794" s="1" t="b">
        <f t="shared" si="18"/>
        <v>1</v>
      </c>
    </row>
    <row r="795" spans="1:26" ht="15" customHeight="1" x14ac:dyDescent="0.25">
      <c r="A795" s="49">
        <v>496946</v>
      </c>
      <c r="B795" s="48"/>
      <c r="C795" s="1" t="str">
        <f>CONCATENATE(H795,"-",J6)</f>
        <v xml:space="preserve">1700-olive </v>
      </c>
      <c r="D795" s="49">
        <v>496946</v>
      </c>
      <c r="E795" s="48" t="str">
        <f>+VLOOKUP(A795,cennik!A:G,2,FALSE)</f>
        <v>SEVROLL 05801 GM 18 bottom cover bar 1.7m 18mm olive</v>
      </c>
      <c r="F795" s="48" t="str">
        <f>+VLOOKUP(A795,cennik!A:B,2,FALSE)</f>
        <v>SEVROLL 05801 GM 18 bottom cover bar 1.7m 18mm olive</v>
      </c>
      <c r="H795" s="1">
        <v>1700</v>
      </c>
      <c r="I795" s="1" t="str">
        <f>CONCATENATE(H795,"-",J6)</f>
        <v xml:space="preserve">1700-olive </v>
      </c>
    </row>
    <row r="796" spans="1:26" ht="15" customHeight="1" x14ac:dyDescent="0.25">
      <c r="A796" s="49">
        <v>496947</v>
      </c>
      <c r="B796" s="48"/>
      <c r="C796" s="1" t="str">
        <f>CONCATENATE(H796,"-",J6)</f>
        <v xml:space="preserve">2350-olive </v>
      </c>
      <c r="D796" s="49">
        <v>496947</v>
      </c>
      <c r="E796" s="48" t="str">
        <f>+VLOOKUP(A796,cennik!A:G,2,FALSE)</f>
        <v>SEVROLL 05802 GM 18 bottom cover bar 2.35m 18mm olive</v>
      </c>
      <c r="F796" s="48" t="str">
        <f>+VLOOKUP(A796,cennik!A:B,2,FALSE)</f>
        <v>SEVROLL 05802 GM 18 bottom cover bar 2.35m 18mm olive</v>
      </c>
      <c r="H796" s="1">
        <v>2350</v>
      </c>
      <c r="I796" s="1" t="str">
        <f>CONCATENATE(H796,"-",J6)</f>
        <v xml:space="preserve">2350-olive </v>
      </c>
    </row>
    <row r="797" spans="1:26" ht="15" customHeight="1" x14ac:dyDescent="0.25">
      <c r="A797" s="49">
        <v>496951</v>
      </c>
      <c r="B797" s="48"/>
      <c r="C797" s="1" t="str">
        <f>CONCATENATE(H797,"-",J6)</f>
        <v xml:space="preserve">3000-olive </v>
      </c>
      <c r="D797" s="49">
        <v>496951</v>
      </c>
      <c r="E797" s="48" t="str">
        <f>+VLOOKUP(A797,cennik!A:G,2,FALSE)</f>
        <v>SEVROLL 05803 GM 18 bottom cover bar 3m 18mm olive</v>
      </c>
      <c r="F797" s="48" t="str">
        <f>+VLOOKUP(A797,cennik!A:B,2,FALSE)</f>
        <v>SEVROLL 05803 GM 18 bottom cover bar 3m 18mm olive</v>
      </c>
      <c r="H797" s="1">
        <v>3000</v>
      </c>
      <c r="I797" s="1" t="str">
        <f>CONCATENATE(H797,"-",J6)</f>
        <v xml:space="preserve">3000-olive </v>
      </c>
    </row>
    <row r="798" spans="1:26" ht="15" customHeight="1" x14ac:dyDescent="0.25">
      <c r="A798" s="49">
        <v>496952</v>
      </c>
      <c r="B798" s="48"/>
      <c r="C798" s="1" t="str">
        <f>CONCATENATE(H798,"-",J17)</f>
        <v>1700-noir mat</v>
      </c>
      <c r="D798" s="49">
        <v>496952</v>
      </c>
      <c r="E798" s="48" t="str">
        <f>+VLOOKUP(A798,cennik!A:G,2,FALSE)</f>
        <v>SEVROLL 05912 GM 18 bottom cover bar 1.7m 18mm black matt</v>
      </c>
      <c r="F798" s="48" t="str">
        <f>+VLOOKUP(A798,cennik!A:B,2,FALSE)</f>
        <v>SEVROLL 05912 GM 18 bottom cover bar 1.7m 18mm black matt</v>
      </c>
      <c r="H798" s="1">
        <v>1700</v>
      </c>
      <c r="I798" s="1" t="str">
        <f>CONCATENATE(H798,"-",J17)</f>
        <v>1700-noir mat</v>
      </c>
    </row>
    <row r="799" spans="1:26" ht="15" customHeight="1" x14ac:dyDescent="0.25">
      <c r="A799" s="49">
        <v>496955</v>
      </c>
      <c r="B799" s="48"/>
      <c r="C799" s="1" t="str">
        <f>CONCATENATE(H799,"-",J17)</f>
        <v>2350-noir mat</v>
      </c>
      <c r="D799" s="49">
        <v>496955</v>
      </c>
      <c r="E799" s="48" t="str">
        <f>+VLOOKUP(A799,cennik!A:G,2,FALSE)</f>
        <v>SEVROLL 05913 GM 18 bottom cover strip 2.35m 18mm black matt</v>
      </c>
      <c r="F799" s="48" t="str">
        <f>+VLOOKUP(A799,cennik!A:B,2,FALSE)</f>
        <v>SEVROLL 05913 GM 18 bottom cover strip 2.35m 18mm black matt</v>
      </c>
      <c r="H799" s="1">
        <v>2350</v>
      </c>
      <c r="I799" s="1" t="str">
        <f>CONCATENATE(H799,"-",J17)</f>
        <v>2350-noir mat</v>
      </c>
    </row>
    <row r="800" spans="1:26" ht="15" customHeight="1" x14ac:dyDescent="0.25">
      <c r="A800" s="49">
        <v>496957</v>
      </c>
      <c r="B800" s="48"/>
      <c r="C800" s="1" t="str">
        <f>CONCATENATE(H800,"-",J17)</f>
        <v>3000-noir mat</v>
      </c>
      <c r="D800" s="49">
        <v>496957</v>
      </c>
      <c r="E800" s="48" t="str">
        <f>+VLOOKUP(A800,cennik!A:G,2,FALSE)</f>
        <v>SEVROLL 05803 GM 18 lower cover strip 3m 18mm black mat</v>
      </c>
      <c r="F800" s="48" t="str">
        <f>+VLOOKUP(A800,cennik!A:B,2,FALSE)</f>
        <v>SEVROLL 05803 GM 18 lower cover strip 3m 18mm black mat</v>
      </c>
      <c r="H800" s="1">
        <v>3000</v>
      </c>
      <c r="I800" s="1" t="str">
        <f>CONCATENATE(H800,"-",J17)</f>
        <v>3000-noir mat</v>
      </c>
    </row>
    <row r="801" spans="1:26" ht="15" customHeight="1" x14ac:dyDescent="0.25">
      <c r="A801" s="49">
        <v>496371</v>
      </c>
      <c r="B801" s="48"/>
      <c r="C801" s="1" t="str">
        <f>CONCATENATE(H801,"-",J4)</f>
        <v>3000-argent</v>
      </c>
      <c r="D801" s="49">
        <v>496371</v>
      </c>
      <c r="E801" s="48" t="str">
        <f>+VLOOKUP(A801,cennik!A:G,2,FALSE)</f>
        <v>SEVROLL 05800 GM 18 bottom cover strip 3m 18mm silver</v>
      </c>
      <c r="F801" s="48" t="str">
        <f>+VLOOKUP(A801,cennik!A:B,2,FALSE)</f>
        <v>SEVROLL 05800 GM 18 bottom cover strip 3m 18mm silver</v>
      </c>
      <c r="H801" s="1">
        <v>3000</v>
      </c>
      <c r="I801" s="1" t="str">
        <f>CONCATENATE(H801,"-",J4)</f>
        <v>3000-argent</v>
      </c>
      <c r="Z801" s="1" t="b">
        <f t="shared" si="18"/>
        <v>1</v>
      </c>
    </row>
    <row r="802" spans="1:26" ht="15" customHeight="1" x14ac:dyDescent="0.25">
      <c r="A802" s="49" t="s">
        <v>111</v>
      </c>
      <c r="B802" s="48"/>
      <c r="C802" s="1" t="str">
        <f>CONCATENATE(H802,"-",J4)</f>
        <v>4300-argent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4300-argent</v>
      </c>
      <c r="Z802" s="1" t="b">
        <f t="shared" si="18"/>
        <v>1</v>
      </c>
    </row>
    <row r="803" spans="1:26" ht="15" customHeight="1" x14ac:dyDescent="0.25">
      <c r="A803" s="49" t="s">
        <v>111</v>
      </c>
      <c r="B803" s="48"/>
      <c r="C803" s="1" t="str">
        <f>CONCATENATE(H803,"-",J4)</f>
        <v>6000-argent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6000-argent</v>
      </c>
      <c r="Z803" s="1" t="b">
        <f t="shared" si="18"/>
        <v>1</v>
      </c>
    </row>
    <row r="804" spans="1:26" ht="15" customHeight="1" x14ac:dyDescent="0.25">
      <c r="A804" s="49">
        <v>496998</v>
      </c>
      <c r="B804" s="48"/>
      <c r="D804" s="49">
        <v>496998</v>
      </c>
      <c r="E804" s="48" t="str">
        <f>+VLOOKUP(A804,cennik!A:G,2,FALSE)</f>
        <v>SEVROLL 05691 GM 18 top trolley frame asymmetric - 2 pcs</v>
      </c>
      <c r="F804" s="48" t="str">
        <f>+VLOOKUP(A804,cennik!A:B,2,FALSE)</f>
        <v>SEVROLL 05691 GM 18 top trolley frame asymmetric - 2 pcs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25">
      <c r="A805" s="49">
        <v>489292</v>
      </c>
      <c r="B805" s="48" t="s">
        <v>846</v>
      </c>
      <c r="C805" s="1" t="str">
        <f>J4</f>
        <v>argent</v>
      </c>
      <c r="D805" s="49">
        <v>489292</v>
      </c>
      <c r="E805" s="48" t="str">
        <f>+VLOOKUP(A805,cennik!A:G,2,FALSE)</f>
        <v>SEVROLL 05788 Arte GM 18 mounting bar 18mm 2.7m silver</v>
      </c>
      <c r="F805" s="48" t="str">
        <f>+VLOOKUP(A805,cennik!A:B,2,FALSE)</f>
        <v>SEVROLL 05788 Arte GM 18 mounting bar 18mm 2.7m silver</v>
      </c>
      <c r="H805" s="165"/>
      <c r="I805" s="1" t="str">
        <f>J4</f>
        <v>argent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25">
      <c r="A806" s="49">
        <v>143983</v>
      </c>
      <c r="B806" s="48" t="s">
        <v>567</v>
      </c>
      <c r="C806" s="1" t="str">
        <f>J4</f>
        <v>argent</v>
      </c>
      <c r="D806" s="49">
        <v>143983</v>
      </c>
      <c r="E806" s="48" t="str">
        <f>+VLOOKUP(A806,cennik!A:G,2,FALSE)</f>
        <v>SEVROLL 02777 Ergo grip bar 2.7m silver</v>
      </c>
      <c r="F806" s="48" t="str">
        <f>+VLOOKUP(A806,cennik!A:B,2,FALSE)</f>
        <v>SEVROLL 02777 Ergo grip bar 2.7m silver</v>
      </c>
      <c r="I806" s="1" t="str">
        <f>J4</f>
        <v>argent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25">
      <c r="A807" s="49">
        <v>143984</v>
      </c>
      <c r="B807" s="48"/>
      <c r="C807" s="1" t="str">
        <f>J6</f>
        <v xml:space="preserve">olive </v>
      </c>
      <c r="D807" s="49">
        <v>143984</v>
      </c>
      <c r="E807" s="48" t="str">
        <f>+VLOOKUP(A807,cennik!A:G,2,FALSE)</f>
        <v>SEVROLL 02776 Ergo grab rail 2.7m olive</v>
      </c>
      <c r="F807" s="48" t="str">
        <f>+VLOOKUP(A807,cennik!A:B,2,FALSE)</f>
        <v>SEVROLL 02776 Ergo grab rail 2.7m olive</v>
      </c>
      <c r="I807" s="1" t="str">
        <f>J6</f>
        <v xml:space="preserve">olive 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25">
      <c r="A808" s="49">
        <v>179196</v>
      </c>
      <c r="B808" s="48" t="s">
        <v>728</v>
      </c>
      <c r="C808" s="1" t="str">
        <f>J4</f>
        <v>argent</v>
      </c>
      <c r="D808" s="49">
        <v>179196</v>
      </c>
      <c r="E808" s="48" t="str">
        <f>+VLOOKUP(A808,cennik!A:G,2,FALSE)</f>
        <v>SEVROLL 04552 Faworyt II mounting bar 16/18mm 2.7m silver</v>
      </c>
      <c r="F808" s="48" t="str">
        <f>+VLOOKUP(A808,cennik!A:B,2,FALSE)</f>
        <v>SEVROLL 04552 Faworyt II mounting bar 16/18mm 2.7m silver</v>
      </c>
      <c r="I808" s="1" t="str">
        <f>J4</f>
        <v>argent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25">
      <c r="A809" s="1">
        <v>452601</v>
      </c>
      <c r="C809" s="1" t="str">
        <f>J17</f>
        <v>noir mat</v>
      </c>
      <c r="D809" s="1">
        <v>452601</v>
      </c>
      <c r="E809" s="48" t="str">
        <f>+VLOOKUP(A809,cennik!A:G,2,FALSE)</f>
        <v>SEVROLL 05306 Faworyt II mounting bar 16/18mm 2.7m black matt</v>
      </c>
      <c r="F809" s="48" t="str">
        <f>+VLOOKUP(A809,cennik!A:B,2,FALSE)</f>
        <v>SEVROLL 05306 Faworyt II mounting bar 16/18mm 2.7m black matt</v>
      </c>
      <c r="I809" s="1" t="str">
        <f>J17</f>
        <v>noir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25">
      <c r="A810" s="436">
        <v>276742</v>
      </c>
      <c r="B810" s="437"/>
      <c r="C810" s="1" t="str">
        <f>J18</f>
        <v xml:space="preserve">blanc mat </v>
      </c>
      <c r="D810" s="436">
        <v>276742</v>
      </c>
      <c r="E810" s="48" t="str">
        <f>+VLOOKUP(A810,cennik!A:G,2,FALSE)</f>
        <v>SEVROLL 04556 Faworyt II mounting bar 16/18mm 2.7m white matt</v>
      </c>
      <c r="F810" s="48" t="str">
        <f>+VLOOKUP(A810,cennik!A:B,2,FALSE)</f>
        <v>SEVROLL 04556 Faworyt II mounting bar 16/18mm 2.7m white matt</v>
      </c>
      <c r="G810" s="437"/>
      <c r="H810" s="437"/>
      <c r="I810" s="1" t="str">
        <f>J18</f>
        <v xml:space="preserve">blanc mat 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25">
      <c r="A811" s="49">
        <v>135706</v>
      </c>
      <c r="B811" s="48"/>
      <c r="C811" s="1" t="str">
        <f>J6</f>
        <v xml:space="preserve">olive </v>
      </c>
      <c r="D811" s="49">
        <v>135706</v>
      </c>
      <c r="E811" s="48" t="str">
        <f>+VLOOKUP(A811,cennik!A:G,2,FALSE)</f>
        <v>SEVROLL 04551 Faworyt II mounting bar 16/18mm 2.7m olive</v>
      </c>
      <c r="F811" s="48" t="str">
        <f>+VLOOKUP(A811,cennik!A:B,2,FALSE)</f>
        <v>SEVROLL 04551 Faworyt II mounting bar 16/18mm 2.7m olive</v>
      </c>
      <c r="I811" s="1" t="str">
        <f>J6</f>
        <v xml:space="preserve">olive 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25">
      <c r="A812" s="49">
        <v>252569</v>
      </c>
      <c r="B812" s="48"/>
      <c r="C812" s="1" t="str">
        <f>J15</f>
        <v xml:space="preserve">blanc brillant </v>
      </c>
      <c r="D812" s="49">
        <v>252569</v>
      </c>
      <c r="E812" s="48" t="str">
        <f>+VLOOKUP(A812,cennik!A:G,2,FALSE)</f>
        <v>SEVROLL 04554 Faworyt II mounting bar 16/18mm 2.7m white gloss</v>
      </c>
      <c r="F812" s="48" t="str">
        <f>+VLOOKUP(A812,cennik!A:B,2,FALSE)</f>
        <v>SEVROLL 04554 Faworyt II mounting bar 16/18mm 2.7m white gloss</v>
      </c>
      <c r="I812" s="1" t="str">
        <f>J15</f>
        <v xml:space="preserve">blanc brillant 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25">
      <c r="A813" s="49">
        <v>135552</v>
      </c>
      <c r="B813" s="48" t="s">
        <v>756</v>
      </c>
      <c r="C813" s="1" t="str">
        <f>J4</f>
        <v>argent</v>
      </c>
      <c r="D813" s="49">
        <v>135552</v>
      </c>
      <c r="E813" s="48" t="str">
        <f>+VLOOKUP(A813,cennik!A:G,2,FALSE)</f>
        <v>SEVROLL 02742 Minicomfort II grab rail 2.7m silver</v>
      </c>
      <c r="F813" s="48" t="str">
        <f>+VLOOKUP(A813,cennik!A:B,2,FALSE)</f>
        <v>SEVROLL 02742 Minicomfort II grab rail 2.7m silver</v>
      </c>
      <c r="I813" s="1" t="str">
        <f>J4</f>
        <v>argent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25">
      <c r="A814" s="49">
        <v>135553</v>
      </c>
      <c r="B814" s="48"/>
      <c r="C814" s="1" t="str">
        <f>J6</f>
        <v xml:space="preserve">olive </v>
      </c>
      <c r="D814" s="49">
        <v>135553</v>
      </c>
      <c r="E814" s="48" t="str">
        <f>+VLOOKUP(A814,cennik!A:G,2,FALSE)</f>
        <v>SEVROLL 02740 Minicomfort II grab rail 2.7m olive</v>
      </c>
      <c r="F814" s="48" t="str">
        <f>+VLOOKUP(A814,cennik!A:B,2,FALSE)</f>
        <v>SEVROLL 02740 Minicomfort II grab rail 2.7m olive</v>
      </c>
      <c r="I814" s="1" t="str">
        <f>J6</f>
        <v xml:space="preserve">olive 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25">
      <c r="A815" s="49">
        <v>135555</v>
      </c>
      <c r="B815" s="48" t="s">
        <v>757</v>
      </c>
      <c r="C815" s="1" t="str">
        <f>J4</f>
        <v>argent</v>
      </c>
      <c r="D815" s="49">
        <v>135555</v>
      </c>
      <c r="E815" s="48" t="str">
        <f>+VLOOKUP(A815,cennik!A:G,2,FALSE)</f>
        <v>SEVROLL 02723 Comfort 18 II grab bar 2.7m silver</v>
      </c>
      <c r="F815" s="48" t="str">
        <f>+VLOOKUP(A815,cennik!A:B,2,FALSE)</f>
        <v>SEVROLL 02723 Comfort 18 II grab bar 2.7m silver</v>
      </c>
      <c r="I815" s="1" t="str">
        <f>J4</f>
        <v>argent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25">
      <c r="A816" s="49">
        <v>135556</v>
      </c>
      <c r="B816" s="48"/>
      <c r="C816" s="1" t="str">
        <f>J6</f>
        <v xml:space="preserve">olive </v>
      </c>
      <c r="D816" s="49">
        <v>135556</v>
      </c>
      <c r="E816" s="48" t="str">
        <f>+VLOOKUP(A816,cennik!A:G,2,FALSE)</f>
        <v>SEVROLL 02721 Comfort 18 II grab rail 2.7m olive</v>
      </c>
      <c r="F816" s="48" t="str">
        <f>+VLOOKUP(A816,cennik!A:B,2,FALSE)</f>
        <v>SEVROLL 02721 Comfort 18 II grab rail 2.7m olive</v>
      </c>
      <c r="I816" s="1" t="str">
        <f>J6</f>
        <v xml:space="preserve">olive 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25">
      <c r="A817" s="49">
        <v>135684</v>
      </c>
      <c r="B817" s="48" t="s">
        <v>758</v>
      </c>
      <c r="C817" s="1" t="str">
        <f>J4</f>
        <v>argent</v>
      </c>
      <c r="D817" s="49">
        <v>135684</v>
      </c>
      <c r="E817" s="48" t="str">
        <f>+VLOOKUP(A817,cennik!A:G,2,FALSE)</f>
        <v>SEVROLL 02728 Unicomfort II grab rail 2.7m silver</v>
      </c>
      <c r="F817" s="48" t="str">
        <f>+VLOOKUP(A817,cennik!A:B,2,FALSE)</f>
        <v>SEVROLL 02728 Unicomfort II grab rail 2.7m silver</v>
      </c>
      <c r="I817" s="1" t="str">
        <f>J4</f>
        <v>argent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25">
      <c r="A818" s="49">
        <v>135685</v>
      </c>
      <c r="B818" s="48"/>
      <c r="C818" s="1" t="str">
        <f>J6</f>
        <v xml:space="preserve">olive </v>
      </c>
      <c r="D818" s="49">
        <v>135685</v>
      </c>
      <c r="E818" s="48" t="str">
        <f>+VLOOKUP(A818,cennik!A:G,2,FALSE)</f>
        <v>SEVROLL 02726 Unicomfort II grab rail 2.7m olive</v>
      </c>
      <c r="F818" s="48" t="str">
        <f>+VLOOKUP(A818,cennik!A:B,2,FALSE)</f>
        <v>SEVROLL 02726 Unicomfort II grab rail 2.7m olive</v>
      </c>
      <c r="I818" s="1" t="str">
        <f>J6</f>
        <v xml:space="preserve">olive 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25">
      <c r="A819" s="14">
        <v>233428</v>
      </c>
      <c r="B819" s="48" t="s">
        <v>589</v>
      </c>
      <c r="C819" s="152" t="str">
        <f>J4</f>
        <v>argent</v>
      </c>
      <c r="D819" s="14">
        <v>233428</v>
      </c>
      <c r="E819" s="48" t="str">
        <f>+VLOOKUP(A819,cennik!A:G,2,FALSE)</f>
        <v>Sevroll 85003 Fiona II grab rail 2.7m silver</v>
      </c>
      <c r="F819" s="48" t="str">
        <f>+VLOOKUP(A819,cennik!A:B,2,FALSE)</f>
        <v>Sevroll 85003 Fiona II grab rail 2.7m silver</v>
      </c>
      <c r="G819" s="152"/>
      <c r="H819" s="152"/>
      <c r="I819" s="152" t="str">
        <f>J4</f>
        <v>argent</v>
      </c>
      <c r="Z819" s="1" t="b">
        <f t="shared" si="18"/>
        <v>1</v>
      </c>
    </row>
    <row r="820" spans="1:26" ht="15" customHeight="1" x14ac:dyDescent="0.25">
      <c r="A820" s="49">
        <v>98002</v>
      </c>
      <c r="B820" s="48" t="s">
        <v>586</v>
      </c>
      <c r="C820" s="152" t="str">
        <f>J4</f>
        <v>argent</v>
      </c>
      <c r="D820" s="49">
        <v>98002</v>
      </c>
      <c r="E820" s="48" t="str">
        <f>+VLOOKUP(A820,cennik!A:G,2,FALSE)</f>
        <v>Sevroll 85201 Orient grab rail 2.7m silver (32/1)</v>
      </c>
      <c r="F820" s="48" t="str">
        <f>+VLOOKUP(A820,cennik!A:B,2,FALSE)</f>
        <v>Sevroll 85201 Orient grab rail 2.7m silver (32/1)</v>
      </c>
      <c r="G820" s="152"/>
      <c r="H820" s="152"/>
      <c r="I820" s="152" t="str">
        <f>J4</f>
        <v>argent</v>
      </c>
      <c r="Z820" s="1" t="b">
        <f t="shared" si="18"/>
        <v>1</v>
      </c>
    </row>
    <row r="821" spans="1:26" ht="15" customHeight="1" x14ac:dyDescent="0.25">
      <c r="A821" s="49">
        <v>98001</v>
      </c>
      <c r="B821" s="48" t="s">
        <v>590</v>
      </c>
      <c r="C821" s="152" t="str">
        <f>J4</f>
        <v>argent</v>
      </c>
      <c r="D821" s="49">
        <v>98001</v>
      </c>
      <c r="E821" s="48" t="str">
        <f>+VLOOKUP(A821,cennik!A:G,2,FALSE)</f>
        <v>Sevroll 85202 Elegant grab rail 2.7m silver (22/1)</v>
      </c>
      <c r="F821" s="48" t="str">
        <f>+VLOOKUP(A821,cennik!A:B,2,FALSE)</f>
        <v>Sevroll 85202 Elegant grab rail 2.7m silver (22/1)</v>
      </c>
      <c r="G821" s="152"/>
      <c r="H821" s="152"/>
      <c r="I821" s="152" t="str">
        <f>J4</f>
        <v>argent</v>
      </c>
      <c r="Z821" s="1" t="b">
        <f t="shared" si="18"/>
        <v>1</v>
      </c>
    </row>
    <row r="822" spans="1:26" ht="15" customHeight="1" x14ac:dyDescent="0.25">
      <c r="A822" s="49">
        <v>98003</v>
      </c>
      <c r="B822" s="48" t="s">
        <v>591</v>
      </c>
      <c r="C822" s="152" t="str">
        <f>CONCATENATE(H822,"-",J4)</f>
        <v>1800-argent</v>
      </c>
      <c r="D822" s="49">
        <v>98003</v>
      </c>
      <c r="E822" s="48" t="str">
        <f>+VLOOKUP(A822,cennik!A:G,2,FALSE)</f>
        <v>Sevroll 85231 upper line 1.8m silver (32/1)</v>
      </c>
      <c r="F822" s="48" t="str">
        <f>+VLOOKUP(A822,cennik!A:B,2,FALSE)</f>
        <v>Sevroll 85231 upper line 1.8m silver (32/1)</v>
      </c>
      <c r="G822" s="152"/>
      <c r="H822" s="152">
        <v>1800</v>
      </c>
      <c r="I822" s="152" t="str">
        <f>CONCATENATE(H822,"-",J4)</f>
        <v>1800-argent</v>
      </c>
      <c r="Z822" s="1" t="b">
        <f t="shared" si="18"/>
        <v>1</v>
      </c>
    </row>
    <row r="823" spans="1:26" ht="15" customHeight="1" x14ac:dyDescent="0.25">
      <c r="A823" s="49">
        <v>98004</v>
      </c>
      <c r="B823" s="48"/>
      <c r="C823" s="152" t="str">
        <f>CONCATENATE(H823,"-",J4)</f>
        <v>2700-argent</v>
      </c>
      <c r="D823" s="49">
        <v>98004</v>
      </c>
      <c r="E823" s="48" t="str">
        <f>+VLOOKUP(A823,cennik!A:G,2,FALSE)</f>
        <v>Sevroll 85232 upper line 2.7m silver (32/1)</v>
      </c>
      <c r="F823" s="48" t="str">
        <f>+VLOOKUP(A823,cennik!A:B,2,FALSE)</f>
        <v>Sevroll 85232 upper line 2.7m silver (32/1)</v>
      </c>
      <c r="G823" s="152"/>
      <c r="H823" s="152">
        <v>2700</v>
      </c>
      <c r="I823" s="152" t="str">
        <f>CONCATENATE(H823,"-",J4)</f>
        <v>2700-argent</v>
      </c>
      <c r="Z823" s="1" t="b">
        <f t="shared" si="18"/>
        <v>1</v>
      </c>
    </row>
    <row r="824" spans="1:26" ht="15" customHeight="1" x14ac:dyDescent="0.25">
      <c r="A824" s="49">
        <v>98005</v>
      </c>
      <c r="B824" s="48"/>
      <c r="C824" s="152" t="str">
        <f>CONCATENATE(H824,"-",J4)</f>
        <v>3600-argent</v>
      </c>
      <c r="D824" s="49">
        <v>98005</v>
      </c>
      <c r="E824" s="48" t="str">
        <f>+VLOOKUP(A824,cennik!A:G,2,FALSE)</f>
        <v>Sevroll 85233 upper line 3.6m silver (32/1)</v>
      </c>
      <c r="F824" s="48" t="str">
        <f>+VLOOKUP(A824,cennik!A:B,2,FALSE)</f>
        <v>Sevroll 85233 upper line 3.6m silver (32/1)</v>
      </c>
      <c r="G824" s="152"/>
      <c r="H824" s="152">
        <v>3600</v>
      </c>
      <c r="I824" s="152" t="str">
        <f>CONCATENATE(H824,"-",J4)</f>
        <v>3600-argent</v>
      </c>
      <c r="Z824" s="1" t="b">
        <f t="shared" si="18"/>
        <v>1</v>
      </c>
    </row>
    <row r="825" spans="1:26" ht="15" customHeight="1" x14ac:dyDescent="0.25">
      <c r="A825" s="49">
        <v>98007</v>
      </c>
      <c r="B825" s="48" t="s">
        <v>592</v>
      </c>
      <c r="C825" s="152" t="str">
        <f>CONCATENATE(H825,"-",J4)</f>
        <v>1800-argent</v>
      </c>
      <c r="D825" s="49">
        <v>98007</v>
      </c>
      <c r="E825" s="48" t="str">
        <f>+VLOOKUP(A825,cennik!A:G,2,FALSE)</f>
        <v>Sevroll 85241 lower line 1.8m silver (22/1)</v>
      </c>
      <c r="F825" s="48" t="str">
        <f>+VLOOKUP(A825,cennik!A:B,2,FALSE)</f>
        <v>Sevroll 85241 lower line 1.8m silver (22/1)</v>
      </c>
      <c r="G825" s="152"/>
      <c r="H825" s="152">
        <v>1800</v>
      </c>
      <c r="I825" s="152" t="str">
        <f>CONCATENATE(H825,"-",J4)</f>
        <v>1800-argent</v>
      </c>
      <c r="Z825" s="1" t="b">
        <f t="shared" si="18"/>
        <v>1</v>
      </c>
    </row>
    <row r="826" spans="1:26" s="417" customFormat="1" ht="15" customHeight="1" x14ac:dyDescent="0.25">
      <c r="A826" s="49">
        <v>98008</v>
      </c>
      <c r="B826" s="48"/>
      <c r="C826" s="152" t="str">
        <f>CONCATENATE(H826,"-",J4)</f>
        <v>2700-argent</v>
      </c>
      <c r="D826" s="49">
        <v>98008</v>
      </c>
      <c r="E826" s="48" t="str">
        <f>+VLOOKUP(A826,cennik!A:G,2,FALSE)</f>
        <v>Sevroll 85242 lower line 2.7m silver (22/1)</v>
      </c>
      <c r="F826" s="48" t="str">
        <f>+VLOOKUP(A826,cennik!A:B,2,FALSE)</f>
        <v>Sevroll 85242 lower line 2.7m silver (22/1)</v>
      </c>
      <c r="G826" s="152"/>
      <c r="H826" s="152">
        <v>2700</v>
      </c>
      <c r="I826" s="152" t="str">
        <f>CONCATENATE(H826,"-",J4)</f>
        <v>2700-argent</v>
      </c>
      <c r="Z826" s="1" t="b">
        <f t="shared" si="18"/>
        <v>1</v>
      </c>
    </row>
    <row r="827" spans="1:26" s="417" customFormat="1" ht="15" customHeight="1" x14ac:dyDescent="0.25">
      <c r="A827" s="49">
        <v>98009</v>
      </c>
      <c r="B827" s="48"/>
      <c r="C827" s="152" t="str">
        <f>CONCATENATE(H827,"-",J4)</f>
        <v>3600-argent</v>
      </c>
      <c r="D827" s="49">
        <v>98009</v>
      </c>
      <c r="E827" s="48" t="str">
        <f>+VLOOKUP(A827,cennik!A:G,2,FALSE)</f>
        <v>Sevroll 85243 lower line 3.6m silver (22/1)</v>
      </c>
      <c r="F827" s="48" t="str">
        <f>+VLOOKUP(A827,cennik!A:B,2,FALSE)</f>
        <v>Sevroll 85243 lower line 3.6m silver (22/1)</v>
      </c>
      <c r="G827" s="152"/>
      <c r="H827" s="152">
        <v>3600</v>
      </c>
      <c r="I827" s="152" t="str">
        <f>CONCATENATE(H827,"-",J4)</f>
        <v>3600-argent</v>
      </c>
      <c r="Z827" s="1" t="b">
        <f t="shared" si="18"/>
        <v>1</v>
      </c>
    </row>
    <row r="828" spans="1:26" s="417" customFormat="1" ht="15" customHeight="1" x14ac:dyDescent="0.25">
      <c r="A828" s="49">
        <v>98011</v>
      </c>
      <c r="B828" s="48" t="s">
        <v>593</v>
      </c>
      <c r="C828" s="152" t="str">
        <f>CONCATENATE(H828,"-",J4)</f>
        <v>1800-argent</v>
      </c>
      <c r="D828" s="49">
        <v>98011</v>
      </c>
      <c r="E828" s="48" t="str">
        <f>+VLOOKUP(A828,cennik!A:G,2,FALSE)</f>
        <v>Sevroll 85261 angle 1.8m silver (22/1)</v>
      </c>
      <c r="F828" s="48" t="str">
        <f>+VLOOKUP(A828,cennik!A:B,2,FALSE)</f>
        <v>Sevroll 85261 angle 1.8m silver (22/1)</v>
      </c>
      <c r="G828" s="152"/>
      <c r="H828" s="152">
        <v>1800</v>
      </c>
      <c r="I828" s="152" t="str">
        <f>CONCATENATE(H828,"-",J4)</f>
        <v>1800-argent</v>
      </c>
      <c r="Z828" s="1" t="b">
        <f t="shared" si="18"/>
        <v>1</v>
      </c>
    </row>
    <row r="829" spans="1:26" s="417" customFormat="1" ht="15" customHeight="1" x14ac:dyDescent="0.25">
      <c r="A829" s="49">
        <v>98012</v>
      </c>
      <c r="B829" s="48"/>
      <c r="C829" s="152" t="str">
        <f>CONCATENATE(H829,"-",J4)</f>
        <v>2700-argent</v>
      </c>
      <c r="D829" s="49">
        <v>98012</v>
      </c>
      <c r="E829" s="48" t="str">
        <f>+VLOOKUP(A829,cennik!A:G,2,FALSE)</f>
        <v>Sevroll 85262 angle 2.7m silver (22/1)</v>
      </c>
      <c r="F829" s="48" t="str">
        <f>+VLOOKUP(A829,cennik!A:B,2,FALSE)</f>
        <v>Sevroll 85262 angle 2.7m silver (22/1)</v>
      </c>
      <c r="G829" s="152"/>
      <c r="H829" s="152">
        <v>2700</v>
      </c>
      <c r="I829" s="152" t="str">
        <f>CONCATENATE(H829,"-",J4)</f>
        <v>2700-argent</v>
      </c>
      <c r="Z829" s="1" t="b">
        <f t="shared" si="18"/>
        <v>1</v>
      </c>
    </row>
    <row r="830" spans="1:26" s="417" customFormat="1" ht="15" customHeight="1" x14ac:dyDescent="0.25">
      <c r="A830" s="49">
        <v>98013</v>
      </c>
      <c r="B830" s="48"/>
      <c r="C830" s="152" t="str">
        <f>CONCATENATE(H830,"-",J4)</f>
        <v>3600-argent</v>
      </c>
      <c r="D830" s="49">
        <v>98013</v>
      </c>
      <c r="E830" s="48" t="str">
        <f>+VLOOKUP(A830,cennik!A:G,2,FALSE)</f>
        <v>Sevroll 85263 angle 3.6m silver (22/1)</v>
      </c>
      <c r="F830" s="48" t="str">
        <f>+VLOOKUP(A830,cennik!A:B,2,FALSE)</f>
        <v>Sevroll 85263 angle 3.6m silver (22/1)</v>
      </c>
      <c r="G830" s="152"/>
      <c r="H830" s="152">
        <v>3600</v>
      </c>
      <c r="I830" s="152" t="str">
        <f>CONCATENATE(H830,"-",J4)</f>
        <v>3600-argent</v>
      </c>
      <c r="Z830" s="1" t="b">
        <f t="shared" si="18"/>
        <v>1</v>
      </c>
    </row>
    <row r="831" spans="1:26" s="417" customFormat="1" ht="15" customHeight="1" x14ac:dyDescent="0.25">
      <c r="A831" s="49">
        <v>98015</v>
      </c>
      <c r="B831" s="48" t="s">
        <v>594</v>
      </c>
      <c r="C831" s="152" t="str">
        <f>J4</f>
        <v>argent</v>
      </c>
      <c r="D831" s="49">
        <v>98015</v>
      </c>
      <c r="E831" s="48" t="e">
        <f>+VLOOKUP(A831,cennik!A:G,2,FALSE)</f>
        <v>#N/A</v>
      </c>
      <c r="F831" s="48" t="e">
        <f>+VLOOKUP(A831,cennik!A:B,2,FALSE)</f>
        <v>#N/A</v>
      </c>
      <c r="G831" s="152"/>
      <c r="H831" s="152"/>
      <c r="I831" s="152" t="str">
        <f>J4</f>
        <v>argent</v>
      </c>
      <c r="Z831" s="1" t="b">
        <f t="shared" si="18"/>
        <v>1</v>
      </c>
    </row>
    <row r="832" spans="1:26" s="417" customFormat="1" ht="15" customHeight="1" x14ac:dyDescent="0.25">
      <c r="A832" s="49">
        <v>213609</v>
      </c>
      <c r="B832" s="48"/>
      <c r="C832" s="152" t="str">
        <f>J4</f>
        <v>argent</v>
      </c>
      <c r="D832" s="49">
        <v>213609</v>
      </c>
      <c r="E832" s="48" t="str">
        <f>+VLOOKUP(A832,cennik!A:G,2,FALSE)</f>
        <v>SEVROLL 01980 Hide M bottom line 3m silver</v>
      </c>
      <c r="F832" s="48" t="str">
        <f>+VLOOKUP(A832,cennik!A:B,2,FALSE)</f>
        <v>SEVROLL 01980 Hide M bottom line 3m silver</v>
      </c>
      <c r="G832" s="1"/>
      <c r="H832" s="1">
        <v>3000</v>
      </c>
      <c r="I832" s="152" t="str">
        <f>CONCATENATE(H832,"-",J4)</f>
        <v>3000-argent</v>
      </c>
      <c r="Z832" s="1" t="b">
        <f t="shared" si="18"/>
        <v>1</v>
      </c>
    </row>
    <row r="833" spans="1:26" s="417" customFormat="1" ht="15" customHeight="1" x14ac:dyDescent="0.25">
      <c r="A833" s="49">
        <v>197753</v>
      </c>
      <c r="B833" s="48"/>
      <c r="C833" s="152" t="str">
        <f>J4</f>
        <v>argent</v>
      </c>
      <c r="D833" s="49">
        <v>197753</v>
      </c>
      <c r="E833" s="48" t="str">
        <f>+VLOOKUP(A833,cennik!A:G,2,FALSE)</f>
        <v>SEVROLL 02581 Hide N bottom line 3m silver</v>
      </c>
      <c r="F833" s="48" t="str">
        <f>+VLOOKUP(A833,cennik!A:B,2,FALSE)</f>
        <v>SEVROLL 02581 Hide N bottom line 3m silver</v>
      </c>
      <c r="G833" s="1"/>
      <c r="H833" s="1">
        <v>3000</v>
      </c>
      <c r="I833" s="152" t="str">
        <f>CONCATENATE(H833,"-",J4)</f>
        <v>3000-argent</v>
      </c>
      <c r="Z833" s="1" t="b">
        <f t="shared" si="18"/>
        <v>1</v>
      </c>
    </row>
    <row r="834" spans="1:26" s="417" customFormat="1" ht="15" customHeight="1" x14ac:dyDescent="0.25">
      <c r="A834" s="49">
        <v>223405</v>
      </c>
      <c r="B834" s="48"/>
      <c r="C834" s="152" t="str">
        <f>J6</f>
        <v xml:space="preserve">olive </v>
      </c>
      <c r="D834" s="49">
        <v>223405</v>
      </c>
      <c r="E834" s="48" t="str">
        <f>+VLOOKUP(A834,cennik!A:G,2,FALSE)</f>
        <v>SEVROLL 01992 Hide M lower line 3m olive</v>
      </c>
      <c r="F834" s="48" t="str">
        <f>+VLOOKUP(A834,cennik!A:B,2,FALSE)</f>
        <v>SEVROLL 01992 Hide M lower line 3m olive</v>
      </c>
      <c r="G834" s="1"/>
      <c r="H834" s="1">
        <v>3000</v>
      </c>
      <c r="I834" s="152" t="str">
        <f>CONCATENATE(H834,"-",J4)</f>
        <v>3000-argent</v>
      </c>
      <c r="Z834" s="1" t="b">
        <f t="shared" si="18"/>
        <v>1</v>
      </c>
    </row>
    <row r="835" spans="1:26" s="417" customFormat="1" ht="15" customHeight="1" x14ac:dyDescent="0.25">
      <c r="A835" s="49">
        <v>197755</v>
      </c>
      <c r="B835" s="48"/>
      <c r="C835" s="152" t="str">
        <f>J6</f>
        <v xml:space="preserve">olive </v>
      </c>
      <c r="D835" s="49">
        <v>197755</v>
      </c>
      <c r="E835" s="48" t="str">
        <f>+VLOOKUP(A835,cennik!A:G,2,FALSE)</f>
        <v>SEVROLL 02578 Hide N lower line 3m olive</v>
      </c>
      <c r="F835" s="48" t="str">
        <f>+VLOOKUP(A835,cennik!A:B,2,FALSE)</f>
        <v>SEVROLL 02578 Hide N lower line 3m olive</v>
      </c>
      <c r="G835" s="1"/>
      <c r="H835" s="1">
        <v>3000</v>
      </c>
      <c r="I835" s="152" t="str">
        <f>CONCATENATE(H835,"-",J4)</f>
        <v>3000-argent</v>
      </c>
      <c r="Z835" s="1" t="b">
        <f t="shared" si="18"/>
        <v>1</v>
      </c>
    </row>
    <row r="836" spans="1:26" s="417" customFormat="1" ht="15" customHeight="1" x14ac:dyDescent="0.25">
      <c r="A836" s="49">
        <v>279078</v>
      </c>
      <c r="B836" s="48"/>
      <c r="C836" s="152" t="str">
        <f>J6</f>
        <v xml:space="preserve">olive </v>
      </c>
      <c r="D836" s="49">
        <v>279078</v>
      </c>
      <c r="E836" s="48" t="str">
        <f>+VLOOKUP(A836,cennik!A:G,2,FALSE)</f>
        <v>SEVROLL 02680 Hide N lower line 6m olive</v>
      </c>
      <c r="F836" s="48" t="str">
        <f>+VLOOKUP(A836,cennik!A:B,2,FALSE)</f>
        <v>SEVROLL 02680 Hide N lower line 6m olive</v>
      </c>
      <c r="G836" s="1"/>
      <c r="H836" s="1">
        <v>6000</v>
      </c>
      <c r="I836" s="152" t="str">
        <f>CONCATENATE(H836,"-",J4)</f>
        <v>6000-argent</v>
      </c>
      <c r="Z836" s="1" t="b">
        <f t="shared" si="18"/>
        <v>1</v>
      </c>
    </row>
    <row r="837" spans="1:26" s="417" customFormat="1" ht="15" customHeight="1" x14ac:dyDescent="0.25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end cap for Hide N bar, silver</v>
      </c>
      <c r="F837" s="48" t="str">
        <f>+VLOOKUP(A837,cennik!A:B,2,FALSE)</f>
        <v>SEVROLL 20208 end cap for Hide N bar, silver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25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20212 brake for Hide N and M bar</v>
      </c>
      <c r="F838" s="48" t="str">
        <f>+VLOOKUP(A838,cennik!A:B,2,FALSE)</f>
        <v>SEVROLL 20212 brake for Hide N and M bar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25">
      <c r="A839" s="421">
        <v>98067</v>
      </c>
      <c r="B839" s="422" t="s">
        <v>1715</v>
      </c>
      <c r="C839" s="420" t="str">
        <f>CONCATENATE(H839,"-",J4)</f>
        <v>14,5-argent</v>
      </c>
      <c r="D839" s="421">
        <v>98067</v>
      </c>
      <c r="E839" s="419" t="str">
        <f>+VLOOKUP(A839,cennik!A:G,2,FALSE)</f>
        <v>SEVROLL plug-in stop brush 14x4mm gray</v>
      </c>
      <c r="F839" s="419" t="str">
        <f>+VLOOKUP(A839,cennik!A:B,2,FALSE)</f>
        <v>SEVROLL plug-in stop brush 14x4mm gray</v>
      </c>
      <c r="H839" s="417">
        <v>14.5</v>
      </c>
      <c r="I839" s="420" t="str">
        <f>CONCATENATE(N826,"-",J4)</f>
        <v>-argent</v>
      </c>
      <c r="Z839" s="1" t="b">
        <f t="shared" si="18"/>
        <v>1</v>
      </c>
    </row>
    <row r="840" spans="1:26" s="417" customFormat="1" ht="15" customHeight="1" x14ac:dyDescent="0.25">
      <c r="A840" s="421">
        <v>306523</v>
      </c>
      <c r="B840" s="422" t="s">
        <v>1715</v>
      </c>
      <c r="C840" s="420" t="str">
        <f>CONCATENATE(H840,"-",J18)</f>
        <v xml:space="preserve">14,5-blanc mat </v>
      </c>
      <c r="D840" s="421">
        <v>306523</v>
      </c>
      <c r="E840" s="419" t="str">
        <f>+VLOOKUP(A840,cennik!A:G,2,FALSE)</f>
        <v>SEVROLL 20288-SV plug-in stop brush 14x4mm white</v>
      </c>
      <c r="F840" s="419" t="str">
        <f>+VLOOKUP(A840,cennik!A:B,2,FALSE)</f>
        <v>SEVROLL 20288-SV plug-in stop brush 14x4mm white</v>
      </c>
      <c r="H840" s="417">
        <v>14.5</v>
      </c>
      <c r="I840" s="417" t="str">
        <f>J18</f>
        <v xml:space="preserve">blanc mat </v>
      </c>
      <c r="Z840" s="1"/>
    </row>
    <row r="841" spans="1:26" s="417" customFormat="1" ht="15" customHeight="1" x14ac:dyDescent="0.25">
      <c r="A841" s="421">
        <v>306523</v>
      </c>
      <c r="B841" s="422" t="s">
        <v>1715</v>
      </c>
      <c r="C841" s="420" t="str">
        <f>CONCATENATE(H841,"-",J15)</f>
        <v xml:space="preserve">14,5-blanc brillant </v>
      </c>
      <c r="D841" s="421">
        <v>306523</v>
      </c>
      <c r="E841" s="419" t="str">
        <f>+VLOOKUP(A841,cennik!A:G,2,FALSE)</f>
        <v>SEVROLL 20288-SV plug-in stop brush 14x4mm white</v>
      </c>
      <c r="F841" s="419" t="str">
        <f>+VLOOKUP(A841,cennik!A:B,2,FALSE)</f>
        <v>SEVROLL 20288-SV plug-in stop brush 14x4mm white</v>
      </c>
      <c r="H841" s="417">
        <v>14.5</v>
      </c>
      <c r="I841" s="417" t="str">
        <f>J15</f>
        <v xml:space="preserve">blanc brillant </v>
      </c>
      <c r="Z841" s="1" t="b">
        <f t="shared" si="18"/>
        <v>1</v>
      </c>
    </row>
    <row r="842" spans="1:26" s="417" customFormat="1" ht="15" customHeight="1" x14ac:dyDescent="0.25">
      <c r="A842" s="421">
        <v>98067</v>
      </c>
      <c r="B842" s="422" t="s">
        <v>1715</v>
      </c>
      <c r="C842" s="420" t="str">
        <f>CONCATENATE(H842,"-",J5)</f>
        <v>14,5-or/laiton</v>
      </c>
      <c r="D842" s="421">
        <v>98067</v>
      </c>
      <c r="E842" s="419" t="str">
        <f>+VLOOKUP(A842,cennik!A:G,2,FALSE)</f>
        <v>SEVROLL plug-in stop brush 14x4mm gray</v>
      </c>
      <c r="F842" s="419" t="str">
        <f>+VLOOKUP(A842,cennik!A:B,2,FALSE)</f>
        <v>SEVROLL plug-in stop brush 14x4mm gray</v>
      </c>
      <c r="H842" s="417">
        <v>14.5</v>
      </c>
      <c r="I842" s="420" t="str">
        <f>CONCATENATE(N828,"-",J5)</f>
        <v>-or/laiton</v>
      </c>
      <c r="Z842" s="1" t="b">
        <f t="shared" si="18"/>
        <v>1</v>
      </c>
    </row>
    <row r="843" spans="1:26" s="417" customFormat="1" ht="15" customHeight="1" x14ac:dyDescent="0.25">
      <c r="A843" s="421">
        <v>98067</v>
      </c>
      <c r="B843" s="422" t="s">
        <v>1715</v>
      </c>
      <c r="C843" s="420" t="str">
        <f>CONCATENATE(H843,"-",J6)</f>
        <v xml:space="preserve">14,5-olive </v>
      </c>
      <c r="D843" s="421">
        <v>98067</v>
      </c>
      <c r="E843" s="419" t="str">
        <f>+VLOOKUP(A843,cennik!A:G,2,FALSE)</f>
        <v>SEVROLL plug-in stop brush 14x4mm gray</v>
      </c>
      <c r="F843" s="419" t="str">
        <f>+VLOOKUP(A843,cennik!A:B,2,FALSE)</f>
        <v>SEVROLL plug-in stop brush 14x4mm gray</v>
      </c>
      <c r="H843" s="417">
        <v>14.5</v>
      </c>
      <c r="I843" s="420" t="str">
        <f>CONCATENATE(N829,"-",J6)</f>
        <v xml:space="preserve">-olive </v>
      </c>
      <c r="Z843" s="1" t="b">
        <f t="shared" si="18"/>
        <v>1</v>
      </c>
    </row>
    <row r="844" spans="1:26" s="417" customFormat="1" ht="15" customHeight="1" x14ac:dyDescent="0.25">
      <c r="A844" s="421">
        <v>98067</v>
      </c>
      <c r="B844" s="422" t="s">
        <v>1715</v>
      </c>
      <c r="C844" s="420" t="str">
        <f>CONCATENATE(H844,"-",J7)</f>
        <v>14,5-olive brossé</v>
      </c>
      <c r="D844" s="421">
        <v>98067</v>
      </c>
      <c r="E844" s="419" t="str">
        <f>+VLOOKUP(A844,cennik!A:G,2,FALSE)</f>
        <v>SEVROLL plug-in stop brush 14x4mm gray</v>
      </c>
      <c r="F844" s="419" t="str">
        <f>+VLOOKUP(A844,cennik!A:B,2,FALSE)</f>
        <v>SEVROLL plug-in stop brush 14x4mm gray</v>
      </c>
      <c r="H844" s="417">
        <v>14.5</v>
      </c>
      <c r="I844" s="420" t="str">
        <f>CONCATENATE(N830,"-",J7)</f>
        <v>-olive brossé</v>
      </c>
      <c r="Z844" s="1" t="b">
        <f t="shared" si="18"/>
        <v>1</v>
      </c>
    </row>
    <row r="845" spans="1:26" ht="15" customHeight="1" x14ac:dyDescent="0.25">
      <c r="A845" s="421">
        <v>98067</v>
      </c>
      <c r="B845" s="422" t="s">
        <v>1715</v>
      </c>
      <c r="C845" s="420" t="str">
        <f>CONCATENATE(H845,"-",J8)</f>
        <v>14,5-olive brossé foncé</v>
      </c>
      <c r="D845" s="421">
        <v>98067</v>
      </c>
      <c r="E845" s="419" t="str">
        <f>+VLOOKUP(A845,cennik!A:G,2,FALSE)</f>
        <v>SEVROLL plug-in stop brush 14x4mm gray</v>
      </c>
      <c r="F845" s="419" t="str">
        <f>+VLOOKUP(A845,cennik!A:B,2,FALSE)</f>
        <v>SEVROLL plug-in stop brush 14x4mm gray</v>
      </c>
      <c r="G845" s="417"/>
      <c r="H845" s="417">
        <v>14.5</v>
      </c>
      <c r="I845" s="420" t="str">
        <f>CONCATENATE(N831,"-",J8)</f>
        <v>-olive brossé foncé</v>
      </c>
      <c r="Z845" s="1" t="b">
        <f t="shared" si="18"/>
        <v>1</v>
      </c>
    </row>
    <row r="846" spans="1:26" s="425" customFormat="1" ht="15" customHeight="1" x14ac:dyDescent="0.25">
      <c r="A846" s="423">
        <v>409700</v>
      </c>
      <c r="B846" s="422" t="s">
        <v>1715</v>
      </c>
      <c r="C846" s="420" t="str">
        <f>CONCATENATE(H846,"-",J9)</f>
        <v>14,5-noir brossé</v>
      </c>
      <c r="D846" s="423">
        <v>409700</v>
      </c>
      <c r="E846" s="419" t="str">
        <f>+VLOOKUP(A846,cennik!A:G,2,FALSE)</f>
        <v>SEVROLL 20334-SV plug-in stop brush 14x4mm black</v>
      </c>
      <c r="F846" s="419" t="str">
        <f>+VLOOKUP(A846,cennik!A:B,2,FALSE)</f>
        <v>SEVROLL 20334-SV plug-in stop brush 14x4mm black</v>
      </c>
      <c r="G846" s="417"/>
      <c r="H846" s="417">
        <v>14.5</v>
      </c>
      <c r="I846" s="420" t="str">
        <f>CONCATENATE(N832,"-",J9)</f>
        <v>-noir brossé</v>
      </c>
      <c r="Z846" s="1" t="b">
        <f t="shared" si="18"/>
        <v>1</v>
      </c>
    </row>
    <row r="847" spans="1:26" s="425" customFormat="1" ht="15" customHeight="1" x14ac:dyDescent="0.25">
      <c r="A847" s="421">
        <v>229433</v>
      </c>
      <c r="B847" s="422" t="s">
        <v>1715</v>
      </c>
      <c r="C847" s="420" t="str">
        <f t="shared" ref="C847:C852" si="19">CONCATENATE(H847,"-",J4)</f>
        <v>4,8-argent</v>
      </c>
      <c r="D847" s="421">
        <v>229433</v>
      </c>
      <c r="E847" s="419" t="str">
        <f>+VLOOKUP(A847,cennik!A:G,2,FALSE)</f>
        <v>SEVROLL plug-in stop brush 4.8x4mm gray</v>
      </c>
      <c r="F847" s="419" t="str">
        <f>+VLOOKUP(A847,cennik!A:B,2,FALSE)</f>
        <v>SEVROLL plug-in stop brush 4.8x4mm gray</v>
      </c>
      <c r="G847" s="417"/>
      <c r="H847" s="417">
        <v>4.8</v>
      </c>
      <c r="I847" s="420" t="str">
        <f t="shared" ref="I847:I852" si="20">CONCATENATE(N833,"-",J4)</f>
        <v>-argent</v>
      </c>
      <c r="Z847" s="1" t="b">
        <f t="shared" si="18"/>
        <v>1</v>
      </c>
    </row>
    <row r="848" spans="1:26" ht="15" customHeight="1" x14ac:dyDescent="0.25">
      <c r="A848" s="421">
        <v>229433</v>
      </c>
      <c r="B848" s="422" t="s">
        <v>1715</v>
      </c>
      <c r="C848" s="420" t="str">
        <f t="shared" si="19"/>
        <v>4,8-or/laiton</v>
      </c>
      <c r="D848" s="421">
        <v>229433</v>
      </c>
      <c r="E848" s="419" t="str">
        <f>+VLOOKUP(A848,cennik!A:G,2,FALSE)</f>
        <v>SEVROLL plug-in stop brush 4.8x4mm gray</v>
      </c>
      <c r="F848" s="419" t="str">
        <f>+VLOOKUP(A848,cennik!A:B,2,FALSE)</f>
        <v>SEVROLL plug-in stop brush 4.8x4mm gray</v>
      </c>
      <c r="G848" s="417"/>
      <c r="H848" s="417">
        <v>4.8</v>
      </c>
      <c r="I848" s="420" t="str">
        <f t="shared" si="20"/>
        <v>-or/laiton</v>
      </c>
      <c r="Z848" s="1" t="b">
        <f t="shared" si="18"/>
        <v>1</v>
      </c>
    </row>
    <row r="849" spans="1:26" ht="15" customHeight="1" x14ac:dyDescent="0.25">
      <c r="A849" s="421">
        <v>229433</v>
      </c>
      <c r="B849" s="422" t="s">
        <v>1715</v>
      </c>
      <c r="C849" s="420" t="str">
        <f t="shared" si="19"/>
        <v xml:space="preserve">4,8-olive </v>
      </c>
      <c r="D849" s="421">
        <v>229433</v>
      </c>
      <c r="E849" s="419" t="str">
        <f>+VLOOKUP(A849,cennik!A:G,2,FALSE)</f>
        <v>SEVROLL plug-in stop brush 4.8x4mm gray</v>
      </c>
      <c r="F849" s="419" t="str">
        <f>+VLOOKUP(A849,cennik!A:B,2,FALSE)</f>
        <v>SEVROLL plug-in stop brush 4.8x4mm gray</v>
      </c>
      <c r="G849" s="417"/>
      <c r="H849" s="417">
        <v>4.8</v>
      </c>
      <c r="I849" s="420" t="str">
        <f t="shared" si="20"/>
        <v xml:space="preserve">-olive </v>
      </c>
      <c r="Z849" s="1" t="b">
        <f t="shared" si="18"/>
        <v>1</v>
      </c>
    </row>
    <row r="850" spans="1:26" ht="15" customHeight="1" x14ac:dyDescent="0.25">
      <c r="A850" s="421">
        <v>229433</v>
      </c>
      <c r="B850" s="422" t="s">
        <v>1715</v>
      </c>
      <c r="C850" s="420" t="str">
        <f t="shared" si="19"/>
        <v>4,8-olive brossé</v>
      </c>
      <c r="D850" s="421">
        <v>229433</v>
      </c>
      <c r="E850" s="419" t="str">
        <f>+VLOOKUP(A850,cennik!A:G,2,FALSE)</f>
        <v>SEVROLL plug-in stop brush 4.8x4mm gray</v>
      </c>
      <c r="F850" s="419" t="str">
        <f>+VLOOKUP(A850,cennik!A:B,2,FALSE)</f>
        <v>SEVROLL plug-in stop brush 4.8x4mm gray</v>
      </c>
      <c r="G850" s="417"/>
      <c r="H850" s="417">
        <v>4.8</v>
      </c>
      <c r="I850" s="420" t="str">
        <f t="shared" si="20"/>
        <v>-olive brossé</v>
      </c>
      <c r="Z850" s="1" t="b">
        <f t="shared" ref="Z850:Z885" si="21">A850=D850</f>
        <v>1</v>
      </c>
    </row>
    <row r="851" spans="1:26" ht="15" customHeight="1" x14ac:dyDescent="0.25">
      <c r="A851" s="421">
        <v>229433</v>
      </c>
      <c r="B851" s="422" t="s">
        <v>1715</v>
      </c>
      <c r="C851" s="420" t="str">
        <f t="shared" si="19"/>
        <v>4,8-olive brossé foncé</v>
      </c>
      <c r="D851" s="421">
        <v>229433</v>
      </c>
      <c r="E851" s="419" t="str">
        <f>+VLOOKUP(A851,cennik!A:G,2,FALSE)</f>
        <v>SEVROLL plug-in stop brush 4.8x4mm gray</v>
      </c>
      <c r="F851" s="419" t="str">
        <f>+VLOOKUP(A851,cennik!A:B,2,FALSE)</f>
        <v>SEVROLL plug-in stop brush 4.8x4mm gray</v>
      </c>
      <c r="G851" s="417"/>
      <c r="H851" s="417">
        <v>4.8</v>
      </c>
      <c r="I851" s="420" t="str">
        <f t="shared" si="20"/>
        <v>-olive brossé foncé</v>
      </c>
      <c r="Z851" s="1" t="b">
        <f t="shared" si="21"/>
        <v>1</v>
      </c>
    </row>
    <row r="852" spans="1:26" ht="15" customHeight="1" x14ac:dyDescent="0.25">
      <c r="A852" s="424">
        <v>409699</v>
      </c>
      <c r="B852" s="422" t="s">
        <v>1715</v>
      </c>
      <c r="C852" s="420" t="str">
        <f t="shared" si="19"/>
        <v>4,8-noir brossé</v>
      </c>
      <c r="D852" s="424">
        <v>409699</v>
      </c>
      <c r="E852" s="419" t="str">
        <f>+VLOOKUP(A852,cennik!A:G,2,FALSE)</f>
        <v>SEVROLL 20403-SV plug-in stop brush 4.8x4mm black</v>
      </c>
      <c r="F852" s="419" t="str">
        <f>+VLOOKUP(A852,cennik!A:B,2,FALSE)</f>
        <v>SEVROLL 20403-SV plug-in stop brush 4.8x4mm black</v>
      </c>
      <c r="G852" s="417"/>
      <c r="H852" s="417">
        <v>4.8</v>
      </c>
      <c r="I852" s="420" t="str">
        <f t="shared" si="20"/>
        <v>-noir brossé</v>
      </c>
      <c r="Z852" s="1" t="b">
        <f t="shared" si="21"/>
        <v>1</v>
      </c>
    </row>
    <row r="853" spans="1:26" ht="15" customHeight="1" x14ac:dyDescent="0.25">
      <c r="A853" s="421">
        <v>305137</v>
      </c>
      <c r="B853" s="422" t="s">
        <v>1715</v>
      </c>
      <c r="C853" s="420" t="str">
        <f>CONCATENATE(H853,"-",J15)</f>
        <v xml:space="preserve">4,8-blanc brillant </v>
      </c>
      <c r="D853" s="421">
        <v>305137</v>
      </c>
      <c r="E853" s="419" t="str">
        <f>+VLOOKUP(A853,cennik!A:G,2,FALSE)</f>
        <v>SEVROLL 20287-SV plug-in stop brush 4.8x4mm white</v>
      </c>
      <c r="F853" s="419" t="str">
        <f>+VLOOKUP(A853,cennik!A:B,2,FALSE)</f>
        <v>SEVROLL 20287-SV plug-in stop brush 4.8x4mm white</v>
      </c>
      <c r="G853" s="417"/>
      <c r="H853" s="417">
        <v>4.8</v>
      </c>
      <c r="I853" s="417" t="str">
        <f>J15</f>
        <v xml:space="preserve">blanc brillant </v>
      </c>
      <c r="Z853" s="1" t="b">
        <f t="shared" si="21"/>
        <v>1</v>
      </c>
    </row>
    <row r="854" spans="1:26" ht="15" customHeight="1" x14ac:dyDescent="0.25">
      <c r="A854" s="421">
        <v>305137</v>
      </c>
      <c r="B854" s="422" t="s">
        <v>1715</v>
      </c>
      <c r="C854" s="420" t="str">
        <f>CONCATENATE(H854,"-",J18)</f>
        <v xml:space="preserve">4,8-blanc mat </v>
      </c>
      <c r="D854" s="421">
        <v>305137</v>
      </c>
      <c r="E854" s="419" t="str">
        <f>+VLOOKUP(A854,cennik!A:G,2,FALSE)</f>
        <v>SEVROLL 20287-SV plug-in stop brush 4.8x4mm white</v>
      </c>
      <c r="F854" s="419" t="str">
        <f>+VLOOKUP(A854,cennik!A:B,2,FALSE)</f>
        <v>SEVROLL 20287-SV plug-in stop brush 4.8x4mm white</v>
      </c>
      <c r="G854" s="417"/>
      <c r="H854" s="417">
        <v>4.8</v>
      </c>
      <c r="I854" s="417" t="str">
        <f>J18</f>
        <v xml:space="preserve">blanc mat </v>
      </c>
      <c r="Z854" s="1" t="b">
        <f t="shared" si="21"/>
        <v>1</v>
      </c>
    </row>
    <row r="855" spans="1:26" ht="15" customHeight="1" x14ac:dyDescent="0.25">
      <c r="A855" s="423">
        <v>409700</v>
      </c>
      <c r="B855" s="422" t="s">
        <v>1715</v>
      </c>
      <c r="C855" s="420" t="str">
        <f>CONCATENATE(H855,"-",J16)</f>
        <v>14,5-noir brillant</v>
      </c>
      <c r="D855" s="423">
        <v>409700</v>
      </c>
      <c r="E855" s="419" t="str">
        <f>+VLOOKUP(A855,cennik!A:G,2,FALSE)</f>
        <v>SEVROLL 20334-SV plug-in stop brush 14x4mm black</v>
      </c>
      <c r="F855" s="419" t="str">
        <f>+VLOOKUP(A855,cennik!A:B,2,FALSE)</f>
        <v>SEVROLL 20334-SV plug-in stop brush 14x4mm black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25">
      <c r="A856" s="424">
        <v>409699</v>
      </c>
      <c r="B856" s="422" t="s">
        <v>1715</v>
      </c>
      <c r="C856" s="420" t="str">
        <f>CONCATENATE(H856,"-",J16)</f>
        <v>4,8-noir brillant</v>
      </c>
      <c r="D856" s="424">
        <v>409699</v>
      </c>
      <c r="E856" s="419" t="str">
        <f>+VLOOKUP(A856,cennik!A:G,2,FALSE)</f>
        <v>SEVROLL 20403-SV plug-in stop brush 4.8x4mm black</v>
      </c>
      <c r="F856" s="419" t="str">
        <f>+VLOOKUP(A856,cennik!A:B,2,FALSE)</f>
        <v>SEVROLL 20403-SV plug-in stop brush 4.8x4mm black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25">
      <c r="A857" s="423">
        <v>409700</v>
      </c>
      <c r="B857" s="422" t="s">
        <v>1715</v>
      </c>
      <c r="C857" s="420" t="str">
        <f>CONCATENATE(H857,"-",J17)</f>
        <v>14,5-noir mat</v>
      </c>
      <c r="D857" s="423">
        <v>409700</v>
      </c>
      <c r="E857" s="419" t="str">
        <f>+VLOOKUP(A857,cennik!A:G,2,FALSE)</f>
        <v>SEVROLL 20334-SV plug-in stop brush 14x4mm black</v>
      </c>
      <c r="F857" s="419" t="str">
        <f>+VLOOKUP(A857,cennik!A:B,2,FALSE)</f>
        <v>SEVROLL 20334-SV plug-in stop brush 14x4mm black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25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plug-in stop brush 14x4mm black</v>
      </c>
      <c r="F858" s="419" t="str">
        <f>+VLOOKUP(A858,cennik!A:B,2,FALSE)</f>
        <v>SEVROLL 20334-SV plug-in stop brush 14x4mm black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25">
      <c r="A859" s="424">
        <v>409699</v>
      </c>
      <c r="B859" s="422" t="s">
        <v>1715</v>
      </c>
      <c r="C859" s="420" t="str">
        <f>CONCATENATE(H859,"-",J17)</f>
        <v>4,8-noir mat</v>
      </c>
      <c r="D859" s="424">
        <v>409699</v>
      </c>
      <c r="E859" s="419" t="str">
        <f>+VLOOKUP(A859,cennik!A:G,2,FALSE)</f>
        <v>SEVROLL 20403-SV plug-in stop brush 4.8x4mm black</v>
      </c>
      <c r="F859" s="419" t="str">
        <f>+VLOOKUP(A859,cennik!A:B,2,FALSE)</f>
        <v>SEVROLL 20403-SV plug-in stop brush 4.8x4mm black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25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plug-in stop brush 4.8x4mm black</v>
      </c>
      <c r="F860" s="419" t="str">
        <f>+VLOOKUP(A860,cennik!A:B,2,FALSE)</f>
        <v>SEVROLL 20403-SV plug-in stop brush 4.8x4mm black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25">
      <c r="A861" s="421">
        <v>305137</v>
      </c>
      <c r="B861" s="422" t="s">
        <v>1715</v>
      </c>
      <c r="C861" s="420" t="str">
        <f>CONCATENATE(H861,"-",J18)</f>
        <v xml:space="preserve">4,8-blanc mat </v>
      </c>
      <c r="D861" s="421">
        <v>305137</v>
      </c>
      <c r="E861" s="419" t="str">
        <f>+VLOOKUP(A861,cennik!A:G,2,FALSE)</f>
        <v>SEVROLL 20287-SV plug-in stop brush 4.8x4mm white</v>
      </c>
      <c r="F861" s="419" t="str">
        <f>+VLOOKUP(A861,cennik!A:B,2,FALSE)</f>
        <v>SEVROLL 20287-SV plug-in stop brush 4.8x4mm white</v>
      </c>
      <c r="G861" s="419" t="e">
        <f>+VLOOKUP(B861,cennik!B:C,2,FALSE)</f>
        <v>#N/A</v>
      </c>
      <c r="H861" s="417">
        <v>4.8</v>
      </c>
      <c r="I861" s="417" t="str">
        <f>J15</f>
        <v xml:space="preserve">blanc brillant </v>
      </c>
      <c r="Z861" s="1" t="b">
        <f t="shared" si="21"/>
        <v>1</v>
      </c>
    </row>
    <row r="862" spans="1:26" s="437" customFormat="1" ht="15" customHeight="1" x14ac:dyDescent="0.25">
      <c r="A862" s="424">
        <v>409699</v>
      </c>
      <c r="B862" s="422" t="s">
        <v>1715</v>
      </c>
      <c r="C862" s="420" t="str">
        <f>CONCATENATE(H862,"-",J22)</f>
        <v>4,8-structurel noir</v>
      </c>
      <c r="D862" s="424">
        <v>409699</v>
      </c>
      <c r="E862" s="419" t="str">
        <f>+VLOOKUP(A862,cennik!A:G,2,FALSE)</f>
        <v>SEVROLL 20403-SV plug-in stop brush 4.8x4mm black</v>
      </c>
      <c r="F862" s="419" t="str">
        <f>+VLOOKUP(A862,cennik!A:B,2,FALSE)</f>
        <v>SEVROLL 20403-SV plug-in stop brush 4.8x4mm black</v>
      </c>
      <c r="G862" s="417"/>
      <c r="H862" s="417">
        <v>4.8</v>
      </c>
      <c r="I862" s="417" t="str">
        <f>J22</f>
        <v>structurel noir</v>
      </c>
      <c r="Z862" s="1"/>
    </row>
    <row r="863" spans="1:26" s="437" customFormat="1" ht="15" customHeight="1" x14ac:dyDescent="0.25">
      <c r="A863" s="423">
        <v>409700</v>
      </c>
      <c r="B863" s="422" t="s">
        <v>1715</v>
      </c>
      <c r="C863" s="420" t="str">
        <f>CONCATENATE(H863,"-",J22)</f>
        <v>14,5-structurel noir</v>
      </c>
      <c r="D863" s="423">
        <v>409700</v>
      </c>
      <c r="E863" s="419" t="str">
        <f>+VLOOKUP(A863,cennik!A:G,2,FALSE)</f>
        <v>SEVROLL 20334-SV plug-in stop brush 14x4mm black</v>
      </c>
      <c r="F863" s="419" t="str">
        <f>+VLOOKUP(A863,cennik!A:B,2,FALSE)</f>
        <v>SEVROLL 20334-SV plug-in stop brush 14x4mm black</v>
      </c>
      <c r="G863" s="417"/>
      <c r="H863" s="417">
        <v>14.5</v>
      </c>
      <c r="I863" s="417" t="str">
        <f>J22</f>
        <v>structurel noir</v>
      </c>
      <c r="Z863" s="1"/>
    </row>
    <row r="864" spans="1:26" s="437" customFormat="1" ht="15" customHeight="1" x14ac:dyDescent="0.25">
      <c r="A864" s="425">
        <v>452604</v>
      </c>
      <c r="B864" s="425"/>
      <c r="C864" s="425" t="str">
        <f>CONCATENATE(H864,"-",J17)</f>
        <v>3000-noir mat</v>
      </c>
      <c r="D864" s="425">
        <v>452604</v>
      </c>
      <c r="E864" s="426" t="str">
        <f>+VLOOKUP(A864,cennik!A:G,2,FALSE)</f>
        <v>SEVROLL 03606 connecting strip H30 decor 3m black mat</v>
      </c>
      <c r="F864" s="426" t="str">
        <f>+VLOOKUP(A864,cennik!A:B,2,FALSE)</f>
        <v>SEVROLL 03606 connecting strip H30 decor 3m black mat</v>
      </c>
      <c r="G864" s="425"/>
      <c r="H864" s="425">
        <v>3000</v>
      </c>
      <c r="I864" s="425" t="str">
        <f>CONCATENATE(H864,"-",J17)</f>
        <v>3000-noir mat</v>
      </c>
      <c r="Z864" s="1" t="b">
        <f t="shared" si="21"/>
        <v>1</v>
      </c>
    </row>
    <row r="865" spans="1:26" s="437" customFormat="1" ht="15" customHeight="1" x14ac:dyDescent="0.25">
      <c r="A865" s="1">
        <v>278164</v>
      </c>
      <c r="B865" s="1"/>
      <c r="C865" s="1" t="str">
        <f>CONCATENATE(H865,"-",J17)</f>
        <v>2700-noir mat</v>
      </c>
      <c r="D865" s="1">
        <v>278164</v>
      </c>
      <c r="E865" s="48" t="str">
        <f>+VLOOKUP(A865,cennik!A:G,2,FALSE)</f>
        <v>SEVROLL 03607 Gemini grab rail 2.7m black mat</v>
      </c>
      <c r="F865" s="48" t="str">
        <f>+VLOOKUP(A865,cennik!A:B,2,FALSE)</f>
        <v>SEVROLL 03607 Gemini grab rail 2.7m black mat</v>
      </c>
      <c r="G865" s="1"/>
      <c r="H865" s="1">
        <v>2700</v>
      </c>
      <c r="I865" s="1" t="str">
        <f>CONCATENATE(H865,"-",J17)</f>
        <v>2700-noir mat</v>
      </c>
      <c r="Z865" s="1" t="b">
        <f t="shared" si="21"/>
        <v>1</v>
      </c>
    </row>
    <row r="866" spans="1:26" s="437" customFormat="1" ht="15" customHeight="1" x14ac:dyDescent="0.25">
      <c r="A866" s="1">
        <v>409674</v>
      </c>
      <c r="B866" s="1"/>
      <c r="C866" s="1" t="str">
        <f>CONCATENATE(H866,"-",J17)</f>
        <v>4050-noir mat</v>
      </c>
      <c r="D866" s="1">
        <v>409674</v>
      </c>
      <c r="E866" s="48" t="str">
        <f>+VLOOKUP(A866,cennik!A:G,2,FALSE)</f>
        <v>SEVROLL 04835 Gemini overhead line 4.05m black mat</v>
      </c>
      <c r="F866" s="48" t="str">
        <f>+VLOOKUP(A866,cennik!A:B,2,FALSE)</f>
        <v>SEVROLL 04835 Gemini overhead line 4.05m black mat</v>
      </c>
      <c r="G866" s="1"/>
      <c r="H866" s="1">
        <v>4050</v>
      </c>
      <c r="I866" s="1" t="str">
        <f>CONCATENATE(H866,"-",J17)</f>
        <v>4050-noir mat</v>
      </c>
      <c r="Z866" s="1" t="b">
        <f t="shared" si="21"/>
        <v>1</v>
      </c>
    </row>
    <row r="867" spans="1:26" s="437" customFormat="1" ht="15" customHeight="1" x14ac:dyDescent="0.25">
      <c r="A867" s="1">
        <v>452601</v>
      </c>
      <c r="B867" s="1"/>
      <c r="C867" s="1" t="str">
        <f>CONCATENATE(H867,"-",J17)</f>
        <v>2700-noir mat</v>
      </c>
      <c r="D867" s="1">
        <v>452601</v>
      </c>
      <c r="E867" s="48" t="str">
        <f>+VLOOKUP(A867,cennik!A:G,2,FALSE)</f>
        <v>SEVROLL 05306 Faworyt II mounting bar 16/18mm 2.7m black matt</v>
      </c>
      <c r="F867" s="48" t="str">
        <f>+VLOOKUP(A867,cennik!A:B,2,FALSE)</f>
        <v>SEVROLL 05306 Faworyt II mounting bar 16/18mm 2.7m black matt</v>
      </c>
      <c r="G867" s="1"/>
      <c r="H867" s="1">
        <v>2700</v>
      </c>
      <c r="I867" s="1" t="str">
        <f>CONCATENATE(H867,"-",J17)</f>
        <v>2700-noir mat</v>
      </c>
      <c r="Z867" s="1" t="b">
        <f t="shared" si="21"/>
        <v>1</v>
      </c>
    </row>
    <row r="868" spans="1:26" s="437" customFormat="1" ht="15" customHeight="1" x14ac:dyDescent="0.25">
      <c r="A868" s="2">
        <v>452735</v>
      </c>
      <c r="B868" s="1"/>
      <c r="C868" s="1" t="str">
        <f>CONCATENATE(H868,"-",J17)</f>
        <v>3000-noir mat</v>
      </c>
      <c r="D868" s="2">
        <v>452735</v>
      </c>
      <c r="E868" s="429" t="str">
        <f>+VLOOKUP(A868,cennik!A:G,2,FALSE)</f>
        <v>SEVROLL 05324 Pax upper guide rail 3m black mat</v>
      </c>
      <c r="F868" s="48" t="str">
        <f>+VLOOKUP(A868,cennik!A:B,2,FALSE)</f>
        <v>SEVROLL 05324 Pax upper guide rail 3m black mat</v>
      </c>
      <c r="G868" s="1"/>
      <c r="H868" s="1">
        <v>3000</v>
      </c>
      <c r="I868" s="1" t="str">
        <f>CONCATENATE(H868,"-",J17)</f>
        <v>3000-noir mat</v>
      </c>
      <c r="Z868" s="1" t="b">
        <f t="shared" si="21"/>
        <v>1</v>
      </c>
    </row>
    <row r="869" spans="1:26" s="437" customFormat="1" ht="15" customHeight="1" x14ac:dyDescent="0.25">
      <c r="A869" s="2">
        <v>456332</v>
      </c>
      <c r="B869" s="1"/>
      <c r="C869" s="1" t="str">
        <f>CONCATENATE(H869,"-",J17)</f>
        <v>2700-noir mat</v>
      </c>
      <c r="D869" s="2">
        <v>456332</v>
      </c>
      <c r="E869" s="48" t="str">
        <f>+VLOOKUP(A869,cennik!A:G,2,FALSE)</f>
        <v>SEVROLL 05325 Pax mounting rail 2.7m black mat</v>
      </c>
      <c r="F869" s="48" t="str">
        <f>+VLOOKUP(A869,cennik!A:B,2,FALSE)</f>
        <v>SEVROLL 05325 Pax mounting rail 2.7m black mat</v>
      </c>
      <c r="G869" s="1"/>
      <c r="H869" s="1">
        <v>2700</v>
      </c>
      <c r="I869" s="1" t="str">
        <f>CONCATENATE(H869,"-",J17)</f>
        <v>2700-noir mat</v>
      </c>
      <c r="Z869" s="1" t="b">
        <f t="shared" si="21"/>
        <v>1</v>
      </c>
    </row>
    <row r="870" spans="1:26" ht="15" customHeight="1" x14ac:dyDescent="0.25">
      <c r="A870" s="2">
        <v>456333</v>
      </c>
      <c r="C870" s="1" t="str">
        <f>CONCATENATE(H870,"-",J17)</f>
        <v>3000-noir mat</v>
      </c>
      <c r="D870" s="2">
        <v>456333</v>
      </c>
      <c r="E870" s="48" t="str">
        <f>+VLOOKUP(A870,cennik!A:G,2,FALSE)</f>
        <v>SEVROLL 05326 Pax mounting rail 3m black mat</v>
      </c>
      <c r="F870" s="48" t="str">
        <f>+VLOOKUP(A870,cennik!A:B,2,FALSE)</f>
        <v>SEVROLL 05326 Pax mounting rail 3m black mat</v>
      </c>
      <c r="H870" s="1">
        <v>3000</v>
      </c>
      <c r="I870" s="1" t="str">
        <f>CONCATENATE(H870,"-",J17)</f>
        <v>3000-noir mat</v>
      </c>
      <c r="Z870" s="1" t="b">
        <f t="shared" si="21"/>
        <v>1</v>
      </c>
    </row>
    <row r="871" spans="1:26" ht="15" customHeight="1" x14ac:dyDescent="0.25">
      <c r="A871" s="1">
        <v>422012</v>
      </c>
      <c r="C871" s="1" t="str">
        <f>CONCATENATE(H871,"-",J17)</f>
        <v>-noir mat</v>
      </c>
      <c r="D871" s="1">
        <v>422012</v>
      </c>
      <c r="E871" s="48" t="str">
        <f>+VLOOKUP(A871,cennik!A:G,2,FALSE)</f>
        <v>SEVROLL 05327 Pax profile cover (4 pcs) black mat</v>
      </c>
      <c r="F871" s="48" t="str">
        <f>+VLOOKUP(A871,cennik!A:B,2,FALSE)</f>
        <v>SEVROLL 05327 Pax profile cover (4 pcs) black mat</v>
      </c>
      <c r="I871" s="1" t="str">
        <f>CONCATENATE(H871,"-",J17)</f>
        <v>-noir mat</v>
      </c>
      <c r="Z871" s="1" t="b">
        <f t="shared" si="21"/>
        <v>1</v>
      </c>
    </row>
    <row r="872" spans="1:26" ht="15" customHeight="1" x14ac:dyDescent="0.25">
      <c r="A872" s="1">
        <v>452606</v>
      </c>
      <c r="C872" s="1" t="str">
        <f>CONCATENATE(H872,"-",J17)</f>
        <v>3000-noir mat</v>
      </c>
      <c r="D872" s="1">
        <v>452606</v>
      </c>
      <c r="E872" s="48" t="str">
        <f>+VLOOKUP(A872,cennik!A:G,2,FALSE)</f>
        <v>SEVROLL 05341 spacer profile 04 3m black mat</v>
      </c>
      <c r="F872" s="48" t="str">
        <f>+VLOOKUP(A872,cennik!A:B,2,FALSE)</f>
        <v>SEVROLL 05341 spacer profile 04 3m black mat</v>
      </c>
      <c r="H872" s="1">
        <v>3000</v>
      </c>
      <c r="I872" s="1" t="str">
        <f>CONCATENATE(H872,"-",J17)</f>
        <v>3000-noir mat</v>
      </c>
      <c r="Z872" s="1" t="b">
        <f t="shared" si="21"/>
        <v>1</v>
      </c>
    </row>
    <row r="873" spans="1:26" ht="15" customHeight="1" x14ac:dyDescent="0.25">
      <c r="A873" s="1">
        <v>422009</v>
      </c>
      <c r="C873" s="1" t="str">
        <f>CONCATENATE(H873,"-",J17)</f>
        <v>-noir mat</v>
      </c>
      <c r="D873" s="1">
        <v>422009</v>
      </c>
      <c r="E873" s="48" t="str">
        <f>+VLOOKUP(A873,cennik!A:G,2,FALSE)</f>
        <v>SEVROLL 05328 Pax adhesive handle black mat</v>
      </c>
      <c r="F873" s="48" t="str">
        <f>+VLOOKUP(A873,cennik!A:B,2,FALSE)</f>
        <v>SEVROLL 05328 Pax adhesive handle black mat</v>
      </c>
      <c r="I873" s="1" t="str">
        <f>CONCATENATE(H873,"-",J17)</f>
        <v>-noir mat</v>
      </c>
      <c r="Z873" s="1" t="b">
        <f t="shared" si="21"/>
        <v>1</v>
      </c>
    </row>
    <row r="874" spans="1:26" ht="15" customHeight="1" x14ac:dyDescent="0.25">
      <c r="A874" s="2">
        <v>452737</v>
      </c>
      <c r="C874" s="1" t="str">
        <f>CONCATENATE(H874,"-",J17)</f>
        <v>3000-noir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3000-noir mat</v>
      </c>
      <c r="Z874" s="1" t="b">
        <f t="shared" si="21"/>
        <v>1</v>
      </c>
    </row>
    <row r="875" spans="1:26" ht="15" customHeight="1" x14ac:dyDescent="0.25">
      <c r="A875" s="436">
        <v>276731</v>
      </c>
      <c r="B875" s="437"/>
      <c r="C875" s="437" t="str">
        <f>CONCATENATE(H875,"-",J18)</f>
        <v xml:space="preserve">3000-blanc mat </v>
      </c>
      <c r="D875" s="436">
        <v>276731</v>
      </c>
      <c r="E875" s="438" t="str">
        <f>+VLOOKUP(A875,cennik!A:G,2,FALSE)</f>
        <v>SEVROLL 04066 angle Mini 17x11mm 3m white mat</v>
      </c>
      <c r="F875" s="438" t="str">
        <f>+VLOOKUP(A875,cennik!A:B,2,FALSE)</f>
        <v>SEVROLL 04066 angle Mini 17x11mm 3m white mat</v>
      </c>
      <c r="G875" s="437"/>
      <c r="H875" s="437">
        <v>3000</v>
      </c>
      <c r="I875" s="437" t="str">
        <f>CONCATENATE(H875,"-",J18)</f>
        <v xml:space="preserve">3000-blanc mat </v>
      </c>
      <c r="Z875" s="1" t="b">
        <f t="shared" si="21"/>
        <v>1</v>
      </c>
    </row>
    <row r="876" spans="1:26" s="434" customFormat="1" ht="15" customHeight="1" x14ac:dyDescent="0.25">
      <c r="A876" s="436">
        <v>276742</v>
      </c>
      <c r="B876" s="437"/>
      <c r="C876" s="437" t="str">
        <f>CONCATENATE(H876,"-",J18)</f>
        <v xml:space="preserve">2700-blanc mat </v>
      </c>
      <c r="D876" s="436">
        <v>276742</v>
      </c>
      <c r="E876" s="438" t="str">
        <f>+VLOOKUP(A876,cennik!A:G,2,FALSE)</f>
        <v>SEVROLL 04556 Faworyt II mounting bar 16/18mm 2.7m white matt</v>
      </c>
      <c r="F876" s="438" t="str">
        <f>+VLOOKUP(A876,cennik!A:B,2,FALSE)</f>
        <v>SEVROLL 04556 Faworyt II mounting bar 16/18mm 2.7m white matt</v>
      </c>
      <c r="G876" s="437"/>
      <c r="H876" s="437">
        <v>2700</v>
      </c>
      <c r="I876" s="437" t="str">
        <f>CONCATENATE(H876,"-",J18)</f>
        <v xml:space="preserve">2700-blanc mat </v>
      </c>
      <c r="Z876" s="1" t="b">
        <f t="shared" si="21"/>
        <v>1</v>
      </c>
    </row>
    <row r="877" spans="1:26" s="434" customFormat="1" ht="15" customHeight="1" x14ac:dyDescent="0.25">
      <c r="A877" s="436">
        <v>394791</v>
      </c>
      <c r="B877" s="437"/>
      <c r="C877" s="437" t="str">
        <f>CONCATENATE(H877,"-",J18)</f>
        <v xml:space="preserve">2700-blanc mat </v>
      </c>
      <c r="D877" s="436">
        <v>394791</v>
      </c>
      <c r="E877" s="438" t="str">
        <f>+VLOOKUP(A877,cennik!A:G,2,FALSE)</f>
        <v>SEVROLL 05153 Alfa II mounting bar 16/18mm 2.7m white matt</v>
      </c>
      <c r="F877" s="438" t="str">
        <f>+VLOOKUP(A877,cennik!A:B,2,FALSE)</f>
        <v>SEVROLL 05153 Alfa II mounting bar 16/18mm 2.7m white matt</v>
      </c>
      <c r="G877" s="437"/>
      <c r="H877" s="437">
        <v>2700</v>
      </c>
      <c r="I877" s="437" t="str">
        <f>CONCATENATE(H877,"-",J18)</f>
        <v xml:space="preserve">2700-blanc mat </v>
      </c>
      <c r="Z877" s="1" t="b">
        <f t="shared" si="21"/>
        <v>1</v>
      </c>
    </row>
    <row r="878" spans="1:26" s="434" customFormat="1" ht="15" customHeight="1" x14ac:dyDescent="0.25">
      <c r="A878" s="436">
        <v>406464</v>
      </c>
      <c r="B878" s="437"/>
      <c r="C878" s="437" t="str">
        <f>CONCATENATE(H878,"-",J18)</f>
        <v xml:space="preserve">3000-blanc mat </v>
      </c>
      <c r="D878" s="436">
        <v>406464</v>
      </c>
      <c r="E878" s="438" t="str">
        <f>+VLOOKUP(A878,cennik!A:G,2,FALSE)</f>
        <v>SEVROLL 05291 "U" profile for laminate 18mm 3m white mat</v>
      </c>
      <c r="F878" s="438" t="str">
        <f>+VLOOKUP(A878,cennik!A:B,2,FALSE)</f>
        <v>SEVROLL 05291 "U" profile for laminate 18mm 3m white mat</v>
      </c>
      <c r="G878" s="437"/>
      <c r="H878" s="437">
        <v>3000</v>
      </c>
      <c r="I878" s="437" t="str">
        <f>CONCATENATE(H878,"-",J18)</f>
        <v xml:space="preserve">3000-blanc mat </v>
      </c>
      <c r="Z878" s="1" t="b">
        <f t="shared" si="21"/>
        <v>1</v>
      </c>
    </row>
    <row r="879" spans="1:26" s="434" customFormat="1" ht="15" customHeight="1" x14ac:dyDescent="0.25">
      <c r="A879" s="434">
        <v>372603</v>
      </c>
      <c r="C879" s="434" t="str">
        <f>CONCATENATE(H879,"-",J15)</f>
        <v xml:space="preserve">2700-blanc brillant </v>
      </c>
      <c r="D879" s="434">
        <v>372603</v>
      </c>
      <c r="E879" s="432" t="str">
        <f>+VLOOKUP(A879,cennik!A:G,2,FALSE)</f>
        <v>SEVROLL 04933 Era mounting bar 18mm 2.70m white gloss</v>
      </c>
      <c r="F879" s="432" t="str">
        <f>+VLOOKUP(A879,cennik!A:B,2,FALSE)</f>
        <v>SEVROLL 04933 Era mounting bar 18mm 2.70m white gloss</v>
      </c>
      <c r="H879" s="434">
        <v>2700</v>
      </c>
      <c r="I879" s="434" t="str">
        <f>CONCATENATE(H879,"-",J15)</f>
        <v xml:space="preserve">2700-blanc brillant </v>
      </c>
      <c r="Z879" s="1" t="b">
        <f t="shared" si="21"/>
        <v>1</v>
      </c>
    </row>
    <row r="880" spans="1:26" s="434" customFormat="1" ht="15" customHeight="1" x14ac:dyDescent="0.25">
      <c r="A880" s="434">
        <v>394231</v>
      </c>
      <c r="C880" s="434" t="str">
        <f>CONCATENATE(H880,"-",J15)</f>
        <v xml:space="preserve">2000-blanc brillant </v>
      </c>
      <c r="D880" s="434">
        <v>394231</v>
      </c>
      <c r="E880" s="432" t="str">
        <f>+VLOOKUP(A880,cennik!A:G,2,FALSE)</f>
        <v>SEVROLL 04940 lower cover strip Simple/Blue 2m (for laminate 18mm) white gloss</v>
      </c>
      <c r="F880" s="432" t="str">
        <f>+VLOOKUP(A880,cennik!A:B,2,FALSE)</f>
        <v>SEVROLL 04940 lower cover strip Simple/Blue 2m (for laminate 18mm) white gloss</v>
      </c>
      <c r="H880" s="434">
        <v>2000</v>
      </c>
      <c r="I880" s="434" t="str">
        <f>CONCATENATE(H880,"-",J15)</f>
        <v xml:space="preserve">2000-blanc brillant </v>
      </c>
      <c r="Z880" s="1" t="b">
        <f t="shared" si="21"/>
        <v>1</v>
      </c>
    </row>
    <row r="881" spans="1:26" s="434" customFormat="1" ht="15" customHeight="1" x14ac:dyDescent="0.25">
      <c r="A881" s="434">
        <v>394265</v>
      </c>
      <c r="C881" s="434" t="str">
        <f>CONCATENATE(H881,"-",J15)</f>
        <v xml:space="preserve">3000-blanc brillant </v>
      </c>
      <c r="D881" s="434">
        <v>394265</v>
      </c>
      <c r="E881" s="432" t="str">
        <f>+VLOOKUP(A881,cennik!A:G,2,FALSE)</f>
        <v>SEVROLL 04941 lower cover strip Simple/Blue 3m (for laminate 18mm) white gloss</v>
      </c>
      <c r="F881" s="432" t="str">
        <f>+VLOOKUP(A881,cennik!A:B,2,FALSE)</f>
        <v>SEVROLL 04941 lower cover strip Simple/Blue 3m (for laminate 18mm) white gloss</v>
      </c>
      <c r="H881" s="434">
        <v>3000</v>
      </c>
      <c r="I881" s="434" t="str">
        <f>CONCATENATE(H881,"-",J15)</f>
        <v xml:space="preserve">3000-blanc brillant </v>
      </c>
      <c r="Z881" s="1" t="b">
        <f t="shared" si="21"/>
        <v>1</v>
      </c>
    </row>
    <row r="882" spans="1:26" s="434" customFormat="1" ht="15" customHeight="1" x14ac:dyDescent="0.25">
      <c r="A882" s="434">
        <v>394267</v>
      </c>
      <c r="C882" s="434" t="str">
        <f>CONCATENATE(H882,"-",J15)</f>
        <v xml:space="preserve">2000-blanc brillant </v>
      </c>
      <c r="D882" s="434">
        <v>394267</v>
      </c>
      <c r="E882" s="432" t="str">
        <f>+VLOOKUP(A882,cennik!A:G,2,FALSE)</f>
        <v>SEVROLL 04942 upper guide rail Simple/Blue 2m (for laminate 18mm) white gloss</v>
      </c>
      <c r="F882" s="432" t="str">
        <f>+VLOOKUP(A882,cennik!A:B,2,FALSE)</f>
        <v>SEVROLL 04942 upper guide rail Simple/Blue 2m (for laminate 18mm) white gloss</v>
      </c>
      <c r="H882" s="434">
        <v>2000</v>
      </c>
      <c r="I882" s="434" t="str">
        <f>CONCATENATE(H882,"-",J15)</f>
        <v xml:space="preserve">2000-blanc brillant </v>
      </c>
      <c r="Z882" s="1" t="b">
        <f t="shared" si="21"/>
        <v>1</v>
      </c>
    </row>
    <row r="883" spans="1:26" ht="15" customHeight="1" x14ac:dyDescent="0.25">
      <c r="A883" s="434">
        <v>394270</v>
      </c>
      <c r="B883" s="434"/>
      <c r="C883" s="434" t="str">
        <f>CONCATENATE(H883,"-",J15)</f>
        <v xml:space="preserve">3000-blanc brillant </v>
      </c>
      <c r="D883" s="434">
        <v>394270</v>
      </c>
      <c r="E883" s="432" t="str">
        <f>+VLOOKUP(A883,cennik!A:G,2,FALSE)</f>
        <v>SEVROLL 04943 upper guide rail Simple/Blue 3m (for laminate 18mm) white gloss</v>
      </c>
      <c r="F883" s="432" t="str">
        <f>+VLOOKUP(A883,cennik!A:B,2,FALSE)</f>
        <v>SEVROLL 04943 upper guide rail Simple/Blue 3m (for laminate 18mm) white gloss</v>
      </c>
      <c r="G883" s="434"/>
      <c r="H883" s="434">
        <v>3000</v>
      </c>
      <c r="I883" s="434" t="str">
        <f>CONCATENATE(H883,"-",J15)</f>
        <v xml:space="preserve">3000-blanc brillant </v>
      </c>
      <c r="Z883" s="1" t="b">
        <f t="shared" si="21"/>
        <v>1</v>
      </c>
    </row>
    <row r="884" spans="1:26" ht="15" customHeight="1" x14ac:dyDescent="0.25">
      <c r="A884" s="434">
        <v>394273</v>
      </c>
      <c r="B884" s="434"/>
      <c r="C884" s="434" t="str">
        <f>CONCATENATE(H884,"-",J15)</f>
        <v xml:space="preserve">3000-blanc brillant </v>
      </c>
      <c r="D884" s="434">
        <v>394273</v>
      </c>
      <c r="E884" s="432" t="str">
        <f>+VLOOKUP(A884,cennik!A:G,2,FALSE)</f>
        <v>SEVROLL 04929 connecting strip Simple/Blue H21 3m (for mat 18mm) white gloss</v>
      </c>
      <c r="F884" s="432" t="str">
        <f>+VLOOKUP(A884,cennik!A:B,2,FALSE)</f>
        <v>SEVROLL 04929 connecting strip Simple/Blue H21 3m (for mat 18mm) white gloss</v>
      </c>
      <c r="G884" s="434"/>
      <c r="H884" s="434">
        <v>3000</v>
      </c>
      <c r="I884" s="434" t="str">
        <f>CONCATENATE(H884,"-",J15)</f>
        <v xml:space="preserve">3000-blanc brillant </v>
      </c>
      <c r="Z884" s="1" t="b">
        <f t="shared" si="21"/>
        <v>1</v>
      </c>
    </row>
    <row r="885" spans="1:26" ht="15" customHeight="1" x14ac:dyDescent="0.25">
      <c r="A885" s="434">
        <v>394281</v>
      </c>
      <c r="B885" s="434"/>
      <c r="C885" s="434" t="str">
        <f>CONCATENATE(H885,"-",J15)</f>
        <v xml:space="preserve">3000-blanc brillant </v>
      </c>
      <c r="D885" s="434">
        <v>394281</v>
      </c>
      <c r="E885" s="432" t="str">
        <f>+VLOOKUP(A885,cennik!A:G,2,FALSE)</f>
        <v>SEVROLL 04932 connecting strip Simple/Blue H28 3m (for 18mm) white gloss</v>
      </c>
      <c r="F885" s="432" t="str">
        <f>+VLOOKUP(A885,cennik!A:B,2,FALSE)</f>
        <v>SEVROLL 04932 connecting strip Simple/Blue H28 3m (for 18mm) white gloss</v>
      </c>
      <c r="G885" s="434"/>
      <c r="H885" s="434">
        <v>3000</v>
      </c>
      <c r="I885" s="434" t="str">
        <f>CONCATENATE(H885,"-",J15)</f>
        <v xml:space="preserve">3000-blanc brillant </v>
      </c>
      <c r="Z885" s="1" t="b">
        <f t="shared" si="21"/>
        <v>1</v>
      </c>
    </row>
    <row r="886" spans="1:26" ht="15" customHeight="1" x14ac:dyDescent="0.25">
      <c r="A886" s="1">
        <v>489291</v>
      </c>
      <c r="C886" s="1" t="str">
        <f>J6</f>
        <v xml:space="preserve">olive </v>
      </c>
      <c r="D886" s="1">
        <v>489291</v>
      </c>
      <c r="E886" s="432" t="str">
        <f>+VLOOKUP(A886,cennik!A:G,2,FALSE)</f>
        <v>SEVROLL 05791 Prosper GM 18 mounting rail 2.7m olive</v>
      </c>
      <c r="F886" s="432" t="str">
        <f>+VLOOKUP(A886,cennik!A:B,2,FALSE)</f>
        <v>SEVROLL 05791 Prosper GM 18 mounting rail 2.7m olive</v>
      </c>
      <c r="I886" s="1" t="str">
        <f>J6</f>
        <v xml:space="preserve">olive </v>
      </c>
    </row>
    <row r="887" spans="1:26" ht="15" customHeight="1" x14ac:dyDescent="0.25">
      <c r="A887" s="1">
        <v>489290</v>
      </c>
      <c r="C887" s="1" t="str">
        <f>J4</f>
        <v>argent</v>
      </c>
      <c r="D887" s="1">
        <v>489290</v>
      </c>
      <c r="E887" s="432" t="str">
        <f>+VLOOKUP(A887,cennik!A:G,2,FALSE)</f>
        <v>SEVROLL 05790 Prosper GM 18 mounting rail 2.7m silver</v>
      </c>
      <c r="F887" s="432" t="str">
        <f>+VLOOKUP(A887,cennik!A:B,2,FALSE)</f>
        <v>SEVROLL 05790 Prosper GM 18 mounting rail 2.7m silver</v>
      </c>
      <c r="I887" s="1" t="str">
        <f>J4</f>
        <v>argent</v>
      </c>
    </row>
    <row r="888" spans="1:26" ht="15" customHeight="1" x14ac:dyDescent="0.25">
      <c r="A888" s="1">
        <v>496942</v>
      </c>
      <c r="C888" s="1" t="str">
        <f>J4</f>
        <v>argent</v>
      </c>
      <c r="D888" s="1">
        <v>496942</v>
      </c>
      <c r="E888" s="432" t="str">
        <f>+VLOOKUP(A888,cennik!A:G,2,FALSE)</f>
        <v>SEVROLL 05804 GM 18 connecting strip H18 3m silver</v>
      </c>
      <c r="F888" s="432" t="str">
        <f>+VLOOKUP(A888,cennik!A:B,2,FALSE)</f>
        <v>SEVROLL 05804 GM 18 connecting strip H18 3m silver</v>
      </c>
      <c r="I888" s="1" t="str">
        <f>J4</f>
        <v>argent</v>
      </c>
    </row>
    <row r="889" spans="1:26" ht="15" customHeight="1" x14ac:dyDescent="0.25">
      <c r="A889" s="1">
        <v>496987</v>
      </c>
      <c r="C889" s="1" t="str">
        <f>J17</f>
        <v>noir mat</v>
      </c>
      <c r="D889" s="1">
        <v>496987</v>
      </c>
      <c r="E889" s="432" t="str">
        <f>+VLOOKUP(A889,cennik!A:G,2,FALSE)</f>
        <v>SEVROLL 05924 GM 18 connecting rail H18 3m black mat</v>
      </c>
      <c r="F889" s="432" t="str">
        <f>+VLOOKUP(A889,cennik!A:B,2,FALSE)</f>
        <v>SEVROLL 05924 GM 18 connecting rail H18 3m black mat</v>
      </c>
      <c r="I889" s="1" t="str">
        <f>J17</f>
        <v>noir mat</v>
      </c>
    </row>
    <row r="890" spans="1:26" ht="15" customHeight="1" x14ac:dyDescent="0.25">
      <c r="A890" s="1">
        <v>496986</v>
      </c>
      <c r="C890" s="1" t="str">
        <f>J6</f>
        <v xml:space="preserve">olive </v>
      </c>
      <c r="D890" s="1">
        <v>496986</v>
      </c>
      <c r="E890" s="432" t="str">
        <f>+VLOOKUP(A890,cennik!A:G,2,FALSE)</f>
        <v>SEVROLL 05805 GM 18 connecting rail H18 3m olive</v>
      </c>
      <c r="F890" s="432" t="str">
        <f>+VLOOKUP(A890,cennik!A:B,2,FALSE)</f>
        <v>SEVROLL 05805 GM 18 connecting rail H18 3m olive</v>
      </c>
      <c r="I890" s="1" t="str">
        <f>J6</f>
        <v xml:space="preserve">olive </v>
      </c>
    </row>
    <row r="891" spans="1:26" ht="15" customHeight="1" x14ac:dyDescent="0.25">
      <c r="A891" s="1">
        <v>496924</v>
      </c>
      <c r="C891" s="1" t="str">
        <f>J4</f>
        <v>argent</v>
      </c>
      <c r="D891" s="1">
        <v>496924</v>
      </c>
      <c r="E891" s="432" t="str">
        <f>+VLOOKUP(A891,cennik!A:G,2,FALSE)</f>
        <v>SEVROLL 05806 GM 18 connection rail H25 3m silver</v>
      </c>
      <c r="F891" s="432" t="str">
        <f>+VLOOKUP(A891,cennik!A:B,2,FALSE)</f>
        <v>SEVROLL 05806 GM 18 connection rail H25 3m silver</v>
      </c>
      <c r="I891" s="1" t="str">
        <f>J4</f>
        <v>argent</v>
      </c>
    </row>
    <row r="892" spans="1:26" ht="15" customHeight="1" x14ac:dyDescent="0.25">
      <c r="A892" s="1">
        <v>496996</v>
      </c>
      <c r="C892" s="1" t="str">
        <f>J17</f>
        <v>noir mat</v>
      </c>
      <c r="D892" s="1">
        <v>496996</v>
      </c>
      <c r="E892" s="432" t="str">
        <f>+VLOOKUP(A892,cennik!A:G,2,FALSE)</f>
        <v>SEVROLL 05926 GM 18 connecting strip H25 3m black mat</v>
      </c>
      <c r="F892" s="432" t="str">
        <f>+VLOOKUP(A892,cennik!A:B,2,FALSE)</f>
        <v>SEVROLL 05926 GM 18 connecting strip H25 3m black mat</v>
      </c>
      <c r="I892" s="1" t="str">
        <f>J17</f>
        <v>noir mat</v>
      </c>
    </row>
    <row r="893" spans="1:26" ht="15" customHeight="1" x14ac:dyDescent="0.25">
      <c r="A893" s="1">
        <v>496990</v>
      </c>
      <c r="C893" s="1" t="str">
        <f>J6</f>
        <v xml:space="preserve">olive </v>
      </c>
      <c r="D893" s="1">
        <v>496990</v>
      </c>
      <c r="E893" s="432" t="str">
        <f>+VLOOKUP(A893,cennik!A:G,2,FALSE)</f>
        <v>SEVROLL 05807 GM 18 connecting rail H25 3m olive</v>
      </c>
      <c r="F893" s="432" t="str">
        <f>+VLOOKUP(A893,cennik!A:B,2,FALSE)</f>
        <v>SEVROLL 05807 GM 18 connecting rail H25 3m olive</v>
      </c>
      <c r="I893" s="1" t="str">
        <f>J6</f>
        <v xml:space="preserve">olive </v>
      </c>
    </row>
    <row r="894" spans="1:26" ht="15" customHeight="1" x14ac:dyDescent="0.25">
      <c r="A894" s="2">
        <v>489293</v>
      </c>
      <c r="C894" s="1" t="str">
        <f>J6</f>
        <v xml:space="preserve">olive </v>
      </c>
      <c r="D894" s="2">
        <v>489293</v>
      </c>
      <c r="E894" s="432" t="str">
        <f>+VLOOKUP(A894,cennik!A:G,2,FALSE)</f>
        <v>SEVROLL 05789 Arte GM 18 mounting bar 18mm 2.7m olive</v>
      </c>
      <c r="F894" s="432" t="str">
        <f>+VLOOKUP(A894,cennik!A:B,2,FALSE)</f>
        <v>SEVROLL 05789 Arte GM 18 mounting bar 18mm 2.7m olive</v>
      </c>
      <c r="H894" s="1">
        <v>2700</v>
      </c>
      <c r="I894" s="1" t="str">
        <f>J6</f>
        <v xml:space="preserve">olive </v>
      </c>
    </row>
    <row r="895" spans="1:26" ht="15" customHeight="1" x14ac:dyDescent="0.25">
      <c r="A895" s="2">
        <v>489292</v>
      </c>
      <c r="C895" s="1" t="str">
        <f>J4</f>
        <v>argent</v>
      </c>
      <c r="D895" s="2">
        <v>489292</v>
      </c>
      <c r="E895" s="432" t="str">
        <f>+VLOOKUP(A895,cennik!A:G,2,FALSE)</f>
        <v>SEVROLL 05788 Arte GM 18 mounting bar 18mm 2.7m silver</v>
      </c>
      <c r="F895" s="432" t="str">
        <f>+VLOOKUP(A895,cennik!A:B,2,FALSE)</f>
        <v>SEVROLL 05788 Arte GM 18 mounting bar 18mm 2.7m silver</v>
      </c>
      <c r="H895" s="1">
        <v>2700</v>
      </c>
      <c r="I895" s="1" t="str">
        <f>J4</f>
        <v>argent</v>
      </c>
    </row>
    <row r="896" spans="1:26" ht="15" customHeight="1" x14ac:dyDescent="0.25">
      <c r="A896" s="1">
        <v>489294</v>
      </c>
      <c r="C896" s="1" t="str">
        <f>J17</f>
        <v>noir mat</v>
      </c>
      <c r="D896" s="1">
        <v>489294</v>
      </c>
      <c r="E896" s="432" t="str">
        <f>+VLOOKUP(A896,cennik!A:G,2,FALSE)</f>
        <v>SEVROLL 05910 Arte GM 18 mounting rail 18mm 2.7m black matt</v>
      </c>
      <c r="F896" s="432" t="str">
        <f>+VLOOKUP(A896,cennik!A:B,2,FALSE)</f>
        <v>SEVROLL 05910 Arte GM 18 mounting rail 18mm 2.7m black matt</v>
      </c>
      <c r="H896" s="1">
        <v>2700</v>
      </c>
      <c r="I896" s="1" t="str">
        <f>J17</f>
        <v>noir mat</v>
      </c>
    </row>
    <row r="897" spans="1:9" ht="15" customHeight="1" x14ac:dyDescent="0.25">
      <c r="A897" s="1">
        <v>489287</v>
      </c>
      <c r="C897" s="1" t="str">
        <f>J4</f>
        <v>argent</v>
      </c>
      <c r="D897" s="1">
        <v>489287</v>
      </c>
      <c r="E897" s="432" t="str">
        <f>+VLOOKUP(A897,cennik!A:G,2,FALSE)</f>
        <v>SEVROLL 05785 Porto GM 18 mounting bar 3m silver</v>
      </c>
      <c r="F897" s="432" t="str">
        <f>+VLOOKUP(A897,cennik!A:B,2,FALSE)</f>
        <v>SEVROLL 05785 Porto GM 18 mounting bar 3m silver</v>
      </c>
      <c r="H897" s="1">
        <v>3000</v>
      </c>
      <c r="I897" s="1" t="str">
        <f>J4</f>
        <v>argent</v>
      </c>
    </row>
    <row r="898" spans="1:9" ht="15" customHeight="1" x14ac:dyDescent="0.25">
      <c r="A898" s="1">
        <v>489289</v>
      </c>
      <c r="C898" s="1" t="str">
        <f>J6</f>
        <v xml:space="preserve">olive </v>
      </c>
      <c r="D898" s="1">
        <v>489289</v>
      </c>
      <c r="E898" s="432" t="str">
        <f>+VLOOKUP(A898,cennik!A:G,2,FALSE)</f>
        <v>SEVROLL 05786 Porto GM 18 grab rail 2.7m olive</v>
      </c>
      <c r="F898" s="432" t="str">
        <f>+VLOOKUP(A898,cennik!A:B,2,FALSE)</f>
        <v>SEVROLL 05786 Porto GM 18 grab rail 2.7m olive</v>
      </c>
      <c r="H898" s="1">
        <v>2700</v>
      </c>
      <c r="I898" s="1" t="str">
        <f>J6</f>
        <v xml:space="preserve">olive </v>
      </c>
    </row>
    <row r="899" spans="1:9" ht="15" customHeight="1" x14ac:dyDescent="0.25">
      <c r="A899" s="1">
        <v>489287</v>
      </c>
      <c r="C899" s="1" t="str">
        <f>J4</f>
        <v>argent</v>
      </c>
      <c r="D899" s="1">
        <v>489287</v>
      </c>
      <c r="E899" s="432" t="str">
        <f>+VLOOKUP(A899,cennik!A:G,2,FALSE)</f>
        <v>SEVROLL 05785 Porto GM 18 mounting bar 3m silver</v>
      </c>
      <c r="F899" s="432" t="str">
        <f>+VLOOKUP(A899,cennik!A:B,2,FALSE)</f>
        <v>SEVROLL 05785 Porto GM 18 mounting bar 3m silver</v>
      </c>
      <c r="H899" s="434">
        <v>3000</v>
      </c>
      <c r="I899" s="1" t="str">
        <f>J4</f>
        <v>argent</v>
      </c>
    </row>
    <row r="900" spans="1:9" ht="15" customHeight="1" x14ac:dyDescent="0.25">
      <c r="A900" s="1">
        <v>489288</v>
      </c>
      <c r="C900" s="1" t="str">
        <f>J6</f>
        <v xml:space="preserve">olive </v>
      </c>
      <c r="D900" s="1">
        <v>489288</v>
      </c>
      <c r="E900" s="432" t="str">
        <f>+VLOOKUP(A900,cennik!A:G,2,FALSE)</f>
        <v>SEVROLL 05787 Porto GM 18 grip bar 3m olive</v>
      </c>
      <c r="F900" s="432" t="str">
        <f>+VLOOKUP(A900,cennik!A:B,2,FALSE)</f>
        <v>SEVROLL 05787 Porto GM 18 grip bar 3m olive</v>
      </c>
      <c r="H900" s="434">
        <v>3000</v>
      </c>
      <c r="I900" s="1" t="str">
        <f>J6</f>
        <v xml:space="preserve">olive 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Props1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2026-01-09T09:10:41Z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